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ebextensions/webextension1.xml" ContentType="application/vnd.ms-office.webextension+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ebextensions/taskpanes.xml" ContentType="application/vnd.ms-office.webextensiontaskpanes+xml"/>
  <Override PartName="/xl/worksheets/sheet17.xml" ContentType="application/vnd.openxmlformats-officedocument.spreadsheetml.worksheet+xml"/>
  <Override PartName="/xl/metadata.xml" ContentType="application/vnd.openxmlformats-officedocument.spreadsheetml.sheetMetadata+xml"/>
  <Override PartName="/xl/tables/table5.xml" ContentType="application/vnd.openxmlformats-officedocument.spreadsheetml.table+xml"/>
  <Override PartName="/customXml/itemProps4.xml" ContentType="application/vnd.openxmlformats-officedocument.customXm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19420" windowHeight="11020" firstSheet="3" activeTab="16"/>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c r="F12"/>
  <c r="G12"/>
  <c r="H12"/>
  <c r="I12"/>
  <c r="J12"/>
  <c r="K12"/>
  <c r="L12"/>
  <c r="E15" l="1"/>
  <c r="F15"/>
  <c r="G15"/>
  <c r="H15"/>
  <c r="I15"/>
  <c r="J15"/>
  <c r="K15"/>
  <c r="L15"/>
  <c r="E9"/>
  <c r="F9"/>
  <c r="G9"/>
  <c r="H9"/>
  <c r="I9"/>
  <c r="J9"/>
  <c r="K9"/>
  <c r="L9"/>
  <c r="F55" i="15"/>
  <c r="G55"/>
  <c r="H55"/>
  <c r="I55"/>
  <c r="J55"/>
  <c r="K55"/>
  <c r="L55"/>
  <c r="F54"/>
  <c r="G54"/>
  <c r="H54"/>
  <c r="I54"/>
  <c r="J54"/>
  <c r="K54"/>
  <c r="L54"/>
  <c r="F52"/>
  <c r="G52"/>
  <c r="H52"/>
  <c r="I52"/>
  <c r="J52"/>
  <c r="K52"/>
  <c r="L52"/>
  <c r="L51" s="1"/>
  <c r="F49"/>
  <c r="F48" s="1"/>
  <c r="G49"/>
  <c r="G48" s="1"/>
  <c r="H49"/>
  <c r="H48" s="1"/>
  <c r="I49"/>
  <c r="J49"/>
  <c r="J48" s="1"/>
  <c r="K49"/>
  <c r="K48" s="1"/>
  <c r="L49"/>
  <c r="L48" s="1"/>
  <c r="I48"/>
  <c r="F42"/>
  <c r="G42"/>
  <c r="H42"/>
  <c r="I42"/>
  <c r="J42"/>
  <c r="K42"/>
  <c r="L42"/>
  <c r="F39"/>
  <c r="G39"/>
  <c r="H39"/>
  <c r="I39"/>
  <c r="J39"/>
  <c r="K39"/>
  <c r="L39"/>
  <c r="F38"/>
  <c r="G38"/>
  <c r="H38"/>
  <c r="I38"/>
  <c r="J38"/>
  <c r="K38"/>
  <c r="L38"/>
  <c r="F37"/>
  <c r="G37"/>
  <c r="H37"/>
  <c r="I37"/>
  <c r="J37"/>
  <c r="K37"/>
  <c r="L37"/>
  <c r="F28"/>
  <c r="G28"/>
  <c r="H28"/>
  <c r="I28"/>
  <c r="J28"/>
  <c r="K28"/>
  <c r="L28"/>
  <c r="F27"/>
  <c r="G27"/>
  <c r="H27"/>
  <c r="I27"/>
  <c r="J27"/>
  <c r="K27"/>
  <c r="L27"/>
  <c r="F26"/>
  <c r="G26"/>
  <c r="H26"/>
  <c r="I26"/>
  <c r="J26"/>
  <c r="K26"/>
  <c r="L26"/>
  <c r="F25"/>
  <c r="G25"/>
  <c r="H25"/>
  <c r="I25"/>
  <c r="J25"/>
  <c r="K25"/>
  <c r="L25"/>
  <c r="F24"/>
  <c r="G24"/>
  <c r="H24"/>
  <c r="I24"/>
  <c r="J24"/>
  <c r="K24"/>
  <c r="L24"/>
  <c r="F23"/>
  <c r="G23"/>
  <c r="H23"/>
  <c r="I23"/>
  <c r="J23"/>
  <c r="K23"/>
  <c r="L23"/>
  <c r="F22"/>
  <c r="G22"/>
  <c r="H22"/>
  <c r="I22"/>
  <c r="J22"/>
  <c r="K22"/>
  <c r="L22"/>
  <c r="F21"/>
  <c r="G21"/>
  <c r="H21"/>
  <c r="I21"/>
  <c r="J21"/>
  <c r="K21"/>
  <c r="L21"/>
  <c r="F20"/>
  <c r="G20"/>
  <c r="H20"/>
  <c r="I20"/>
  <c r="J20"/>
  <c r="K20"/>
  <c r="F19"/>
  <c r="G19"/>
  <c r="H19"/>
  <c r="I19"/>
  <c r="J19"/>
  <c r="K19"/>
  <c r="L19"/>
  <c r="F18"/>
  <c r="G18"/>
  <c r="H18"/>
  <c r="I18"/>
  <c r="J18"/>
  <c r="K18"/>
  <c r="L18"/>
  <c r="F17"/>
  <c r="G17"/>
  <c r="H17"/>
  <c r="I17"/>
  <c r="J17"/>
  <c r="K17"/>
  <c r="L17"/>
  <c r="F16"/>
  <c r="G16"/>
  <c r="H16"/>
  <c r="I16"/>
  <c r="J16"/>
  <c r="K16"/>
  <c r="L16"/>
  <c r="F15"/>
  <c r="G15"/>
  <c r="H15"/>
  <c r="I15"/>
  <c r="J15"/>
  <c r="K15"/>
  <c r="L15"/>
  <c r="F11"/>
  <c r="J11"/>
  <c r="F10"/>
  <c r="G10"/>
  <c r="H10"/>
  <c r="I10"/>
  <c r="J10"/>
  <c r="K10"/>
  <c r="L10"/>
  <c r="F21" i="14"/>
  <c r="G21"/>
  <c r="G11" i="15" s="1"/>
  <c r="H21" i="14"/>
  <c r="H11" i="15" s="1"/>
  <c r="I21" i="14"/>
  <c r="I11" i="15" s="1"/>
  <c r="J21" i="14"/>
  <c r="K21"/>
  <c r="K11" i="15" s="1"/>
  <c r="L21" i="14"/>
  <c r="L11" i="15" s="1"/>
  <c r="F16" i="14"/>
  <c r="G16"/>
  <c r="H16"/>
  <c r="I16"/>
  <c r="J16"/>
  <c r="K16"/>
  <c r="L16"/>
  <c r="F15"/>
  <c r="G15"/>
  <c r="H15"/>
  <c r="I15"/>
  <c r="J15"/>
  <c r="K15"/>
  <c r="L15"/>
  <c r="F59" i="13"/>
  <c r="G59"/>
  <c r="H59"/>
  <c r="I59"/>
  <c r="J59"/>
  <c r="K59"/>
  <c r="L59"/>
  <c r="F58"/>
  <c r="G58"/>
  <c r="G52" s="1"/>
  <c r="H58"/>
  <c r="I58"/>
  <c r="J58"/>
  <c r="J52" s="1"/>
  <c r="K58"/>
  <c r="K52" s="1"/>
  <c r="K51" s="1"/>
  <c r="L58"/>
  <c r="F53"/>
  <c r="G53"/>
  <c r="H53"/>
  <c r="I53"/>
  <c r="J53"/>
  <c r="K53"/>
  <c r="L53"/>
  <c r="F52"/>
  <c r="H52"/>
  <c r="L52"/>
  <c r="L51" s="1"/>
  <c r="G28"/>
  <c r="H28"/>
  <c r="I28"/>
  <c r="J28"/>
  <c r="K28"/>
  <c r="L28"/>
  <c r="G21"/>
  <c r="H21"/>
  <c r="I21"/>
  <c r="J21"/>
  <c r="K21"/>
  <c r="L21"/>
  <c r="F14"/>
  <c r="G14"/>
  <c r="H14"/>
  <c r="I14"/>
  <c r="J14"/>
  <c r="K14"/>
  <c r="L14"/>
  <c r="F13"/>
  <c r="G13"/>
  <c r="H13"/>
  <c r="I13"/>
  <c r="J13"/>
  <c r="K13"/>
  <c r="L13"/>
  <c r="F33" i="12"/>
  <c r="F30"/>
  <c r="F23"/>
  <c r="F18"/>
  <c r="G18" s="1"/>
  <c r="H18" s="1"/>
  <c r="I18" s="1"/>
  <c r="J18" s="1"/>
  <c r="K18" s="1"/>
  <c r="L18" s="1"/>
  <c r="F17"/>
  <c r="G17"/>
  <c r="H17" s="1"/>
  <c r="I17" s="1"/>
  <c r="J17" s="1"/>
  <c r="K17" s="1"/>
  <c r="L17" s="1"/>
  <c r="F16"/>
  <c r="E31" i="7"/>
  <c r="F31"/>
  <c r="G31"/>
  <c r="H31"/>
  <c r="I31"/>
  <c r="J31"/>
  <c r="K31"/>
  <c r="E29"/>
  <c r="F29"/>
  <c r="G29"/>
  <c r="H29"/>
  <c r="I29"/>
  <c r="J29"/>
  <c r="K29"/>
  <c r="E21"/>
  <c r="F21"/>
  <c r="G21"/>
  <c r="H21"/>
  <c r="I21"/>
  <c r="J21"/>
  <c r="K21"/>
  <c r="E6"/>
  <c r="F6"/>
  <c r="G6"/>
  <c r="H6"/>
  <c r="I6"/>
  <c r="J6"/>
  <c r="K6"/>
  <c r="F68" i="10"/>
  <c r="G68"/>
  <c r="H68"/>
  <c r="I68"/>
  <c r="J68"/>
  <c r="K68"/>
  <c r="L68"/>
  <c r="F67"/>
  <c r="G67"/>
  <c r="H67"/>
  <c r="I67"/>
  <c r="J67"/>
  <c r="K67"/>
  <c r="L67"/>
  <c r="F66"/>
  <c r="E12" i="7" s="1"/>
  <c r="F9" i="15" s="1"/>
  <c r="G66" i="10"/>
  <c r="F12" i="7" s="1"/>
  <c r="H66" i="10"/>
  <c r="G12" i="7" s="1"/>
  <c r="G14" s="1"/>
  <c r="H12" i="14" s="1"/>
  <c r="I66" i="10"/>
  <c r="H12" i="7" s="1"/>
  <c r="J66" i="10"/>
  <c r="I12" i="7" s="1"/>
  <c r="K66" i="10"/>
  <c r="J12" i="7" s="1"/>
  <c r="L66" i="10"/>
  <c r="K12" i="7" s="1"/>
  <c r="F65" i="10"/>
  <c r="G65"/>
  <c r="H65"/>
  <c r="I65"/>
  <c r="J65"/>
  <c r="K65"/>
  <c r="L65"/>
  <c r="F64"/>
  <c r="G64"/>
  <c r="H64"/>
  <c r="I64"/>
  <c r="J64"/>
  <c r="K64"/>
  <c r="L64"/>
  <c r="F63"/>
  <c r="G63"/>
  <c r="H63"/>
  <c r="I63"/>
  <c r="J63"/>
  <c r="K63"/>
  <c r="L63"/>
  <c r="F62"/>
  <c r="F31" i="15" s="1"/>
  <c r="G62" i="10"/>
  <c r="G31" i="15" s="1"/>
  <c r="G40" s="1"/>
  <c r="H62" i="10"/>
  <c r="H31" i="15" s="1"/>
  <c r="I62" i="10"/>
  <c r="I31" i="15" s="1"/>
  <c r="J62" i="10"/>
  <c r="J31" i="15" s="1"/>
  <c r="K62" i="10"/>
  <c r="K31" i="15" s="1"/>
  <c r="L62" i="10"/>
  <c r="L31" i="15" s="1"/>
  <c r="L40" s="1"/>
  <c r="F61" i="10"/>
  <c r="G61"/>
  <c r="H61"/>
  <c r="I61"/>
  <c r="J61"/>
  <c r="K61"/>
  <c r="L61"/>
  <c r="F59"/>
  <c r="G59"/>
  <c r="H59"/>
  <c r="I59"/>
  <c r="J59"/>
  <c r="K59"/>
  <c r="L59"/>
  <c r="F58"/>
  <c r="F55"/>
  <c r="L54"/>
  <c r="F54"/>
  <c r="F51"/>
  <c r="F49"/>
  <c r="G49"/>
  <c r="H49"/>
  <c r="I49"/>
  <c r="J49"/>
  <c r="K49"/>
  <c r="L49"/>
  <c r="F48"/>
  <c r="F45"/>
  <c r="F44"/>
  <c r="F41"/>
  <c r="F39"/>
  <c r="G39"/>
  <c r="H39"/>
  <c r="I39"/>
  <c r="J39"/>
  <c r="K39"/>
  <c r="L39"/>
  <c r="F38"/>
  <c r="F35"/>
  <c r="F34"/>
  <c r="F31"/>
  <c r="F29"/>
  <c r="G29"/>
  <c r="H29"/>
  <c r="I29"/>
  <c r="J29"/>
  <c r="K29"/>
  <c r="L29"/>
  <c r="F28"/>
  <c r="F25"/>
  <c r="F24"/>
  <c r="F21"/>
  <c r="F19"/>
  <c r="G19"/>
  <c r="H19"/>
  <c r="I19"/>
  <c r="J19"/>
  <c r="K19"/>
  <c r="L19"/>
  <c r="F18"/>
  <c r="F15"/>
  <c r="F14"/>
  <c r="F11"/>
  <c r="E11"/>
  <c r="E14" s="1"/>
  <c r="E19" s="1"/>
  <c r="E15"/>
  <c r="E18"/>
  <c r="E21"/>
  <c r="E24" s="1"/>
  <c r="E25"/>
  <c r="F85" i="6"/>
  <c r="G85"/>
  <c r="H85"/>
  <c r="I85"/>
  <c r="J85"/>
  <c r="K85"/>
  <c r="L85"/>
  <c r="F79"/>
  <c r="G79"/>
  <c r="H79"/>
  <c r="I79"/>
  <c r="J79"/>
  <c r="K79"/>
  <c r="L79"/>
  <c r="F73"/>
  <c r="G73"/>
  <c r="H73"/>
  <c r="I73"/>
  <c r="J73"/>
  <c r="K73"/>
  <c r="L73"/>
  <c r="F67"/>
  <c r="G67"/>
  <c r="H67"/>
  <c r="I67"/>
  <c r="J67"/>
  <c r="K67"/>
  <c r="K8" s="1"/>
  <c r="K9" i="14" s="1"/>
  <c r="L67" i="6"/>
  <c r="F61"/>
  <c r="G61"/>
  <c r="H61"/>
  <c r="I61"/>
  <c r="J61"/>
  <c r="K61"/>
  <c r="L61"/>
  <c r="F55"/>
  <c r="G55"/>
  <c r="H55"/>
  <c r="I55"/>
  <c r="J55"/>
  <c r="K55"/>
  <c r="L55"/>
  <c r="F49"/>
  <c r="G49"/>
  <c r="H49"/>
  <c r="I49"/>
  <c r="J49"/>
  <c r="K49"/>
  <c r="L49"/>
  <c r="F43"/>
  <c r="G43"/>
  <c r="H43"/>
  <c r="I43"/>
  <c r="J43"/>
  <c r="K43"/>
  <c r="L43"/>
  <c r="F36"/>
  <c r="G36"/>
  <c r="H36"/>
  <c r="I36"/>
  <c r="J36"/>
  <c r="K36"/>
  <c r="L36"/>
  <c r="F29"/>
  <c r="F7" s="1"/>
  <c r="F8" i="14" s="1"/>
  <c r="G29" i="6"/>
  <c r="H29"/>
  <c r="I29"/>
  <c r="J29"/>
  <c r="K29"/>
  <c r="L29"/>
  <c r="F22"/>
  <c r="G22"/>
  <c r="H22"/>
  <c r="I22"/>
  <c r="J22"/>
  <c r="K22"/>
  <c r="L22"/>
  <c r="F15"/>
  <c r="G15"/>
  <c r="H15"/>
  <c r="I15"/>
  <c r="J15"/>
  <c r="K15"/>
  <c r="L15"/>
  <c r="F9"/>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J51" i="15" l="1"/>
  <c r="I57" i="13"/>
  <c r="G57"/>
  <c r="I40" i="15"/>
  <c r="K40"/>
  <c r="H51"/>
  <c r="F51"/>
  <c r="I52" i="13"/>
  <c r="I51" s="1"/>
  <c r="G51"/>
  <c r="L50"/>
  <c r="J51"/>
  <c r="K57"/>
  <c r="K50" s="1"/>
  <c r="L57"/>
  <c r="F57"/>
  <c r="F40" i="15"/>
  <c r="H40"/>
  <c r="H57" i="13"/>
  <c r="H51"/>
  <c r="H50" s="1"/>
  <c r="J40" i="15"/>
  <c r="H7" i="14"/>
  <c r="I9" i="15"/>
  <c r="H14" i="7"/>
  <c r="I12" i="14" s="1"/>
  <c r="K9" i="15"/>
  <c r="J14" i="7"/>
  <c r="K12" i="14" s="1"/>
  <c r="J9" i="15"/>
  <c r="I14" i="7"/>
  <c r="J12" i="14" s="1"/>
  <c r="G9" i="15"/>
  <c r="F14" i="7"/>
  <c r="G12" i="14" s="1"/>
  <c r="L9" i="15"/>
  <c r="K14" i="7"/>
  <c r="L12" i="14" s="1"/>
  <c r="H9" i="15"/>
  <c r="E14" i="7"/>
  <c r="F12" i="14" s="1"/>
  <c r="H14"/>
  <c r="H17" s="1"/>
  <c r="H22" s="1"/>
  <c r="H23" s="1"/>
  <c r="H24" s="1"/>
  <c r="F7"/>
  <c r="I7"/>
  <c r="L7"/>
  <c r="I51" i="15"/>
  <c r="K51"/>
  <c r="G51"/>
  <c r="K7" i="14"/>
  <c r="J7"/>
  <c r="F51" i="13"/>
  <c r="F50" s="1"/>
  <c r="J57"/>
  <c r="G7" i="6"/>
  <c r="G8" i="14" s="1"/>
  <c r="G7" s="1"/>
  <c r="I6" i="6"/>
  <c r="H6"/>
  <c r="K6"/>
  <c r="J6"/>
  <c r="L20" i="15"/>
  <c r="I50" i="13" l="1"/>
  <c r="G50"/>
  <c r="J50"/>
  <c r="K14" i="14"/>
  <c r="K17" s="1"/>
  <c r="K22" s="1"/>
  <c r="K23" s="1"/>
  <c r="K24" s="1"/>
  <c r="K46" i="13" s="1"/>
  <c r="I14" i="14"/>
  <c r="I17" s="1"/>
  <c r="I22" s="1"/>
  <c r="I23" s="1"/>
  <c r="I24" s="1"/>
  <c r="I8" i="15" s="1"/>
  <c r="I29" s="1"/>
  <c r="J14" i="14"/>
  <c r="J17" s="1"/>
  <c r="J22" s="1"/>
  <c r="J23" s="1"/>
  <c r="J24" s="1"/>
  <c r="J46" i="13" s="1"/>
  <c r="F14" i="14"/>
  <c r="F17" s="1"/>
  <c r="F22" s="1"/>
  <c r="F23" s="1"/>
  <c r="F24" s="1"/>
  <c r="G14"/>
  <c r="G17" s="1"/>
  <c r="G22" s="1"/>
  <c r="G23" s="1"/>
  <c r="G24" s="1"/>
  <c r="G8" i="15" s="1"/>
  <c r="G29" s="1"/>
  <c r="L14" i="14"/>
  <c r="L17" s="1"/>
  <c r="L22" s="1"/>
  <c r="L23" s="1"/>
  <c r="L24" s="1"/>
  <c r="L46" i="13" s="1"/>
  <c r="H46"/>
  <c r="H7" i="16"/>
  <c r="H8" i="15"/>
  <c r="H29" s="1"/>
  <c r="J13" i="25"/>
  <c r="K13"/>
  <c r="A9" i="29"/>
  <c r="D62" i="10"/>
  <c r="C6" i="7"/>
  <c r="C32"/>
  <c r="D29"/>
  <c r="C29"/>
  <c r="D21"/>
  <c r="C21"/>
  <c r="E32"/>
  <c r="J32"/>
  <c r="K32"/>
  <c r="A32"/>
  <c r="B32"/>
  <c r="D32"/>
  <c r="D31"/>
  <c r="C31"/>
  <c r="A8" i="29"/>
  <c r="B86" i="24"/>
  <c r="B87"/>
  <c r="B85"/>
  <c r="I7" i="16" l="1"/>
  <c r="I46" i="13"/>
  <c r="J7" i="16"/>
  <c r="L8" i="15"/>
  <c r="L7" i="16"/>
  <c r="G46" i="13"/>
  <c r="J8" i="15"/>
  <c r="J29" s="1"/>
  <c r="G7" i="16"/>
  <c r="K8" i="15"/>
  <c r="K29" s="1"/>
  <c r="K7" i="16"/>
  <c r="F7"/>
  <c r="F8" i="15"/>
  <c r="F29" s="1"/>
  <c r="F46" i="13"/>
  <c r="A7" i="29"/>
  <c r="G17" i="23"/>
  <c r="C3" i="7"/>
  <c r="C4" s="1"/>
  <c r="C9" i="25"/>
  <c r="C10" s="1"/>
  <c r="D4" i="6"/>
  <c r="D5" s="1"/>
  <c r="D3" i="10"/>
  <c r="D4" s="1"/>
  <c r="D28" i="12"/>
  <c r="D29" s="1"/>
  <c r="D14"/>
  <c r="D15" s="1"/>
  <c r="D3" i="16"/>
  <c r="D5" i="15"/>
  <c r="D6" s="1"/>
  <c r="D5" i="14"/>
  <c r="D6" s="1"/>
  <c r="D5" i="13"/>
  <c r="D6" s="1"/>
  <c r="G22" i="23"/>
  <c r="D22"/>
  <c r="C19"/>
  <c r="G19"/>
  <c r="C4" i="16"/>
  <c r="E1" i="23"/>
  <c r="E6" i="13" l="1"/>
  <c r="F6" s="1"/>
  <c r="D4" i="7"/>
  <c r="D10" i="25"/>
  <c r="E10" s="1"/>
  <c r="D4" i="16"/>
  <c r="E5" i="6"/>
  <c r="E4" i="10"/>
  <c r="F4" s="1"/>
  <c r="E29" i="12"/>
  <c r="F29" s="1"/>
  <c r="E15"/>
  <c r="E6" i="15"/>
  <c r="E6" i="14"/>
  <c r="B15" i="11"/>
  <c r="B14"/>
  <c r="B13"/>
  <c r="G18" i="23"/>
  <c r="G11"/>
  <c r="D84" i="6"/>
  <c r="D78"/>
  <c r="D72"/>
  <c r="D66"/>
  <c r="D60"/>
  <c r="D54"/>
  <c r="D48"/>
  <c r="D42"/>
  <c r="D35"/>
  <c r="D28"/>
  <c r="D21"/>
  <c r="D14"/>
  <c r="O8" i="16"/>
  <c r="O5"/>
  <c r="D59" i="13"/>
  <c r="D38" i="15"/>
  <c r="D53" i="13"/>
  <c r="E58"/>
  <c r="D58"/>
  <c r="C26" i="11"/>
  <c r="A9" i="23"/>
  <c r="B14" i="2"/>
  <c r="B15"/>
  <c r="B16"/>
  <c r="B17"/>
  <c r="B13"/>
  <c r="B12"/>
  <c r="B5"/>
  <c r="B6"/>
  <c r="B7"/>
  <c r="B8"/>
  <c r="B9"/>
  <c r="B10"/>
  <c r="B11"/>
  <c r="C83" i="11"/>
  <c r="C69"/>
  <c r="C55"/>
  <c r="C27"/>
  <c r="C41"/>
  <c r="C40"/>
  <c r="C54"/>
  <c r="C68"/>
  <c r="C82"/>
  <c r="H76"/>
  <c r="G29" i="12" l="1"/>
  <c r="H29" s="1"/>
  <c r="F15"/>
  <c r="G15" s="1"/>
  <c r="E4" i="7"/>
  <c r="F5" i="6"/>
  <c r="G5" s="1"/>
  <c r="F6" i="14"/>
  <c r="G6" s="1"/>
  <c r="G6" i="13"/>
  <c r="H6" s="1"/>
  <c r="E4" i="16"/>
  <c r="F4" s="1"/>
  <c r="F6" i="15"/>
  <c r="G4" i="10"/>
  <c r="H4" s="1"/>
  <c r="F10" i="25"/>
  <c r="G10" s="1"/>
  <c r="H10" s="1"/>
  <c r="I10" s="1"/>
  <c r="E27" i="15"/>
  <c r="E23"/>
  <c r="E15"/>
  <c r="E39"/>
  <c r="D39"/>
  <c r="E38"/>
  <c r="D37"/>
  <c r="E37"/>
  <c r="D10"/>
  <c r="E10"/>
  <c r="E21" i="14"/>
  <c r="E11" i="15" s="1"/>
  <c r="D21" i="14"/>
  <c r="D11" i="15" s="1"/>
  <c r="I29" i="12" l="1"/>
  <c r="J29" s="1"/>
  <c r="H6" i="14"/>
  <c r="H5" i="6"/>
  <c r="I5" s="1"/>
  <c r="F4" i="7"/>
  <c r="G6" i="15"/>
  <c r="H6" s="1"/>
  <c r="G4" i="16"/>
  <c r="I6" i="13"/>
  <c r="J6" s="1"/>
  <c r="K6" s="1"/>
  <c r="L6" s="1"/>
  <c r="H15" i="12"/>
  <c r="I15" s="1"/>
  <c r="J15" s="1"/>
  <c r="I4" i="10"/>
  <c r="J4" s="1"/>
  <c r="K4" s="1"/>
  <c r="L4" s="1"/>
  <c r="J10" i="25"/>
  <c r="K10" s="1"/>
  <c r="C13" i="6"/>
  <c r="K29" i="12" l="1"/>
  <c r="L29" s="1"/>
  <c r="H4" i="16"/>
  <c r="I4" s="1"/>
  <c r="J4" s="1"/>
  <c r="J5" i="6"/>
  <c r="K5" s="1"/>
  <c r="L5" s="1"/>
  <c r="K15" i="12"/>
  <c r="L15" s="1"/>
  <c r="I6" i="15"/>
  <c r="G4" i="7"/>
  <c r="I6" i="14"/>
  <c r="J6" s="1"/>
  <c r="K6" s="1"/>
  <c r="L6" s="1"/>
  <c r="E79" i="6"/>
  <c r="E73"/>
  <c r="Q86"/>
  <c r="Q85"/>
  <c r="Q84"/>
  <c r="Q83"/>
  <c r="R82"/>
  <c r="R83" s="1"/>
  <c r="Q82"/>
  <c r="R81"/>
  <c r="Q81"/>
  <c r="Q80"/>
  <c r="Q79"/>
  <c r="Q78"/>
  <c r="Q77"/>
  <c r="R76"/>
  <c r="Q76"/>
  <c r="R75"/>
  <c r="Q75"/>
  <c r="Q74"/>
  <c r="Q73"/>
  <c r="Q72"/>
  <c r="Q71"/>
  <c r="R70"/>
  <c r="R71" s="1"/>
  <c r="Q70"/>
  <c r="R69"/>
  <c r="Q69"/>
  <c r="Q68"/>
  <c r="Q67"/>
  <c r="Q66"/>
  <c r="Q65"/>
  <c r="R64"/>
  <c r="Q64"/>
  <c r="R63"/>
  <c r="Q63"/>
  <c r="Q62"/>
  <c r="Q61"/>
  <c r="Q60"/>
  <c r="Q59"/>
  <c r="R58"/>
  <c r="Q58"/>
  <c r="R57"/>
  <c r="Q57"/>
  <c r="Q56"/>
  <c r="Q55"/>
  <c r="Q54"/>
  <c r="Q53"/>
  <c r="R52"/>
  <c r="R53" s="1"/>
  <c r="Q52"/>
  <c r="R51"/>
  <c r="Q51"/>
  <c r="C48"/>
  <c r="C54"/>
  <c r="C60"/>
  <c r="C66"/>
  <c r="C78"/>
  <c r="C84"/>
  <c r="Q50"/>
  <c r="Q49"/>
  <c r="Q48"/>
  <c r="Q47"/>
  <c r="R46"/>
  <c r="R47" s="1"/>
  <c r="R48" s="1"/>
  <c r="Q46"/>
  <c r="R45"/>
  <c r="Q45"/>
  <c r="Q44"/>
  <c r="Q43"/>
  <c r="Q42"/>
  <c r="Q41"/>
  <c r="Q40"/>
  <c r="R39"/>
  <c r="R40" s="1"/>
  <c r="Q39"/>
  <c r="R38"/>
  <c r="Q38"/>
  <c r="Q37"/>
  <c r="Q36"/>
  <c r="Q35"/>
  <c r="Q34"/>
  <c r="Q33"/>
  <c r="R32"/>
  <c r="R33" s="1"/>
  <c r="R34" s="1"/>
  <c r="Q32"/>
  <c r="R31"/>
  <c r="Q31"/>
  <c r="Q30"/>
  <c r="Q29"/>
  <c r="Q28"/>
  <c r="Q27"/>
  <c r="Q26"/>
  <c r="R25"/>
  <c r="R26" s="1"/>
  <c r="R27" s="1"/>
  <c r="Q25"/>
  <c r="R24"/>
  <c r="Q24"/>
  <c r="Q23"/>
  <c r="Q22"/>
  <c r="Q21"/>
  <c r="Q20"/>
  <c r="Q19"/>
  <c r="R18"/>
  <c r="R19" s="1"/>
  <c r="R20" s="1"/>
  <c r="Q18"/>
  <c r="R17"/>
  <c r="Q17"/>
  <c r="C41"/>
  <c r="C42" s="1"/>
  <c r="C34"/>
  <c r="C35" s="1"/>
  <c r="C27"/>
  <c r="C28" s="1"/>
  <c r="C20"/>
  <c r="C21" s="1"/>
  <c r="P6"/>
  <c r="R7"/>
  <c r="R8" s="1"/>
  <c r="R9" s="1"/>
  <c r="R10"/>
  <c r="R11"/>
  <c r="R12" s="1"/>
  <c r="R13" s="1"/>
  <c r="R14" s="1"/>
  <c r="R15" s="1"/>
  <c r="R16" s="1"/>
  <c r="R6"/>
  <c r="Q7"/>
  <c r="Q8"/>
  <c r="Q9"/>
  <c r="Q10"/>
  <c r="Q11"/>
  <c r="Q12"/>
  <c r="Q13"/>
  <c r="Q14"/>
  <c r="Q15"/>
  <c r="Q16"/>
  <c r="Q6"/>
  <c r="C72"/>
  <c r="K4" i="16" l="1"/>
  <c r="L4" s="1"/>
  <c r="H4" i="7"/>
  <c r="I4" s="1"/>
  <c r="J6" i="15"/>
  <c r="P7" i="6"/>
  <c r="T6"/>
  <c r="E49"/>
  <c r="E85"/>
  <c r="E67"/>
  <c r="E61"/>
  <c r="E55"/>
  <c r="E43"/>
  <c r="E36"/>
  <c r="E29"/>
  <c r="E22"/>
  <c r="R84"/>
  <c r="R77"/>
  <c r="R72"/>
  <c r="R65"/>
  <c r="R59"/>
  <c r="R54"/>
  <c r="R49"/>
  <c r="R41"/>
  <c r="R35"/>
  <c r="R28"/>
  <c r="R21"/>
  <c r="A6"/>
  <c r="C14" i="11"/>
  <c r="I27"/>
  <c r="I83"/>
  <c r="I69"/>
  <c r="I55"/>
  <c r="H15"/>
  <c r="H12"/>
  <c r="J58" i="15" l="1"/>
  <c r="J47" s="1"/>
  <c r="J60" s="1"/>
  <c r="J62" s="1"/>
  <c r="F58"/>
  <c r="H58"/>
  <c r="G58"/>
  <c r="I58"/>
  <c r="I47" s="1"/>
  <c r="I60" s="1"/>
  <c r="I62" s="1"/>
  <c r="K6"/>
  <c r="J4" i="7"/>
  <c r="K4" s="1"/>
  <c r="P8" i="6"/>
  <c r="T7"/>
  <c r="F27" i="11"/>
  <c r="J32" s="1"/>
  <c r="E58" i="15"/>
  <c r="I41" i="11"/>
  <c r="R85" i="6"/>
  <c r="R78"/>
  <c r="R73"/>
  <c r="R66"/>
  <c r="R60"/>
  <c r="R55"/>
  <c r="R50"/>
  <c r="R42"/>
  <c r="R36"/>
  <c r="R29"/>
  <c r="R22"/>
  <c r="A7"/>
  <c r="H13" i="11"/>
  <c r="E13" i="25"/>
  <c r="F13"/>
  <c r="G13"/>
  <c r="H13"/>
  <c r="I13"/>
  <c r="D13"/>
  <c r="D6" i="7" s="1"/>
  <c r="C12" i="25"/>
  <c r="J5" i="16" l="1"/>
  <c r="G5"/>
  <c r="G47" i="15"/>
  <c r="G60" s="1"/>
  <c r="G62" s="1"/>
  <c r="H47"/>
  <c r="H60" s="1"/>
  <c r="H62" s="1"/>
  <c r="H5" i="16"/>
  <c r="I5"/>
  <c r="F47" i="15"/>
  <c r="F60" s="1"/>
  <c r="F62" s="1"/>
  <c r="F5" i="16"/>
  <c r="L6" i="15"/>
  <c r="L58" s="1"/>
  <c r="L47" s="1"/>
  <c r="L60" s="1"/>
  <c r="K58"/>
  <c r="P9" i="6"/>
  <c r="T8"/>
  <c r="F41" i="11"/>
  <c r="H32"/>
  <c r="R86" i="6"/>
  <c r="R79"/>
  <c r="R74"/>
  <c r="R67"/>
  <c r="R61"/>
  <c r="R56"/>
  <c r="R43"/>
  <c r="R37"/>
  <c r="R30"/>
  <c r="R23"/>
  <c r="A8"/>
  <c r="P5" i="12"/>
  <c r="O6" i="16"/>
  <c r="O7"/>
  <c r="K47" i="15" l="1"/>
  <c r="K60" s="1"/>
  <c r="K62" s="1"/>
  <c r="K5" i="16"/>
  <c r="P10" i="6"/>
  <c r="T9"/>
  <c r="J46" i="11"/>
  <c r="H46" s="1"/>
  <c r="F55"/>
  <c r="R80" i="6"/>
  <c r="R68"/>
  <c r="R62"/>
  <c r="R44"/>
  <c r="A9"/>
  <c r="E17" i="12"/>
  <c r="D61" i="10"/>
  <c r="D24"/>
  <c r="P11" i="6" l="1"/>
  <c r="A10"/>
  <c r="T10"/>
  <c r="J60" i="11"/>
  <c r="H60" s="1"/>
  <c r="E53" i="13"/>
  <c r="F69" i="11"/>
  <c r="F83" s="1"/>
  <c r="P12" i="6" l="1"/>
  <c r="T11"/>
  <c r="A11"/>
  <c r="J74" i="11"/>
  <c r="H74" s="1"/>
  <c r="J88"/>
  <c r="H88" s="1"/>
  <c r="F19"/>
  <c r="D11" s="1"/>
  <c r="E26"/>
  <c r="E55" i="15"/>
  <c r="D55"/>
  <c r="E54"/>
  <c r="D54"/>
  <c r="E52"/>
  <c r="D52"/>
  <c r="E49"/>
  <c r="E48" s="1"/>
  <c r="D49"/>
  <c r="D48" s="1"/>
  <c r="E28"/>
  <c r="E26"/>
  <c r="E25"/>
  <c r="E24"/>
  <c r="E21"/>
  <c r="E19"/>
  <c r="E18"/>
  <c r="E17"/>
  <c r="D57" i="13"/>
  <c r="D33" i="12"/>
  <c r="E18"/>
  <c r="D16"/>
  <c r="P11"/>
  <c r="E89" i="11"/>
  <c r="E82"/>
  <c r="D82"/>
  <c r="E75"/>
  <c r="E68"/>
  <c r="E19" s="1"/>
  <c r="C10" s="1"/>
  <c r="D68"/>
  <c r="E61"/>
  <c r="E54"/>
  <c r="D54"/>
  <c r="H48" s="1"/>
  <c r="E40"/>
  <c r="D40"/>
  <c r="H34" s="1"/>
  <c r="D26"/>
  <c r="H20" s="1"/>
  <c r="E67" i="10"/>
  <c r="D67"/>
  <c r="E66"/>
  <c r="D12" i="7" s="1"/>
  <c r="D66" i="10"/>
  <c r="D65"/>
  <c r="E63"/>
  <c r="D63"/>
  <c r="E62"/>
  <c r="D31" i="15"/>
  <c r="D40" s="1"/>
  <c r="D58" i="10"/>
  <c r="E55" s="1"/>
  <c r="E58" s="1"/>
  <c r="D54"/>
  <c r="D48"/>
  <c r="E45" s="1"/>
  <c r="E48" s="1"/>
  <c r="D44"/>
  <c r="E41" s="1"/>
  <c r="E44" s="1"/>
  <c r="D38"/>
  <c r="E35" s="1"/>
  <c r="E38" s="1"/>
  <c r="D34"/>
  <c r="E31" s="1"/>
  <c r="E34" s="1"/>
  <c r="G31" s="1"/>
  <c r="G34" s="1"/>
  <c r="D28"/>
  <c r="E28" s="1"/>
  <c r="G25" s="1"/>
  <c r="G28" s="1"/>
  <c r="G21"/>
  <c r="G24" s="1"/>
  <c r="D18"/>
  <c r="D14"/>
  <c r="D9"/>
  <c r="E6" s="1"/>
  <c r="E9" s="1"/>
  <c r="F6" s="1"/>
  <c r="F9" s="1"/>
  <c r="E42" i="15"/>
  <c r="D42"/>
  <c r="F28" i="13"/>
  <c r="E28"/>
  <c r="D28"/>
  <c r="F21"/>
  <c r="E21"/>
  <c r="D21"/>
  <c r="E9" i="6"/>
  <c r="D9"/>
  <c r="E15"/>
  <c r="C14"/>
  <c r="F11" i="13" l="1"/>
  <c r="F10" s="1"/>
  <c r="F8" s="1"/>
  <c r="F69" i="10"/>
  <c r="G55"/>
  <c r="G58" s="1"/>
  <c r="H55" s="1"/>
  <c r="H58" s="1"/>
  <c r="I55" s="1"/>
  <c r="I58" s="1"/>
  <c r="J55" s="1"/>
  <c r="J58" s="1"/>
  <c r="G45"/>
  <c r="G48" s="1"/>
  <c r="D23" i="12"/>
  <c r="E16" s="1"/>
  <c r="E23" s="1"/>
  <c r="E11" i="13"/>
  <c r="D11"/>
  <c r="D59" i="10"/>
  <c r="D9" i="13" s="1"/>
  <c r="P13" i="6"/>
  <c r="T12"/>
  <c r="A12"/>
  <c r="E15" i="14"/>
  <c r="D15"/>
  <c r="R11" i="12"/>
  <c r="E59" i="13"/>
  <c r="E57" s="1"/>
  <c r="D10" i="14"/>
  <c r="E10"/>
  <c r="E16"/>
  <c r="E16" i="15"/>
  <c r="H62" i="11"/>
  <c r="D19"/>
  <c r="D14" i="7"/>
  <c r="E31" i="15"/>
  <c r="E40" s="1"/>
  <c r="E30" i="12"/>
  <c r="E33" s="1"/>
  <c r="D52" i="13"/>
  <c r="E22" i="15"/>
  <c r="E20"/>
  <c r="E51"/>
  <c r="C12" i="7"/>
  <c r="C14" s="1"/>
  <c r="E7" i="6"/>
  <c r="E51" i="10"/>
  <c r="E54" s="1"/>
  <c r="E59" s="1"/>
  <c r="D68"/>
  <c r="D29"/>
  <c r="D13" i="13" s="1"/>
  <c r="D64" i="10"/>
  <c r="E29"/>
  <c r="D39"/>
  <c r="D14" i="13" s="1"/>
  <c r="C8" i="11"/>
  <c r="D16" i="14"/>
  <c r="D8" i="6"/>
  <c r="E8"/>
  <c r="D7"/>
  <c r="D51" i="15"/>
  <c r="D47" s="1"/>
  <c r="D60" s="1"/>
  <c r="E9"/>
  <c r="E39" i="10"/>
  <c r="E14" i="13" s="1"/>
  <c r="E49" i="10"/>
  <c r="G41"/>
  <c r="G44" s="1"/>
  <c r="D19"/>
  <c r="D49"/>
  <c r="D15" i="13" s="1"/>
  <c r="G16" i="12" l="1"/>
  <c r="G23" s="1"/>
  <c r="K55" i="10"/>
  <c r="K58" s="1"/>
  <c r="H45"/>
  <c r="H48" s="1"/>
  <c r="I45" s="1"/>
  <c r="I48" s="1"/>
  <c r="J45" s="1"/>
  <c r="J48" s="1"/>
  <c r="G35"/>
  <c r="G38" s="1"/>
  <c r="H31"/>
  <c r="H34" s="1"/>
  <c r="I31" s="1"/>
  <c r="I34" s="1"/>
  <c r="J31" s="1"/>
  <c r="J34" s="1"/>
  <c r="K31" s="1"/>
  <c r="H25"/>
  <c r="H28" s="1"/>
  <c r="I25" s="1"/>
  <c r="I28" s="1"/>
  <c r="J25" s="1"/>
  <c r="J28" s="1"/>
  <c r="K25" s="1"/>
  <c r="H21"/>
  <c r="H24" s="1"/>
  <c r="I21" s="1"/>
  <c r="I24" s="1"/>
  <c r="J21" s="1"/>
  <c r="J24" s="1"/>
  <c r="K21" s="1"/>
  <c r="K24" s="1"/>
  <c r="L21" s="1"/>
  <c r="L24" s="1"/>
  <c r="G6"/>
  <c r="G9" s="1"/>
  <c r="G51"/>
  <c r="G54" s="1"/>
  <c r="G6" i="6"/>
  <c r="L6"/>
  <c r="F6"/>
  <c r="P14"/>
  <c r="A13"/>
  <c r="T13"/>
  <c r="D51" i="13"/>
  <c r="D50" s="1"/>
  <c r="E52"/>
  <c r="E51" s="1"/>
  <c r="E50" s="1"/>
  <c r="E13"/>
  <c r="E8" i="14"/>
  <c r="E9"/>
  <c r="D9"/>
  <c r="E12"/>
  <c r="D69" i="10"/>
  <c r="D9" i="15"/>
  <c r="D6" i="6"/>
  <c r="E61" i="10"/>
  <c r="D12" i="13"/>
  <c r="D10" s="1"/>
  <c r="D8" s="1"/>
  <c r="C6" i="11"/>
  <c r="E47"/>
  <c r="D8" i="14"/>
  <c r="E6" i="6"/>
  <c r="E65" i="10"/>
  <c r="C24" i="23" a="1"/>
  <c r="C24" l="1"/>
  <c r="G11" i="13"/>
  <c r="G10" s="1"/>
  <c r="G8" s="1"/>
  <c r="G69" i="10"/>
  <c r="H6"/>
  <c r="H9" s="1"/>
  <c r="G30" i="12"/>
  <c r="G33" s="1"/>
  <c r="H16"/>
  <c r="H23" s="1"/>
  <c r="I16" s="1"/>
  <c r="I23" s="1"/>
  <c r="J16" s="1"/>
  <c r="J23" s="1"/>
  <c r="L55" i="10"/>
  <c r="L58" s="1"/>
  <c r="K51"/>
  <c r="K54" s="1"/>
  <c r="L51" s="1"/>
  <c r="H51"/>
  <c r="H54" s="1"/>
  <c r="I51" s="1"/>
  <c r="I54" s="1"/>
  <c r="J51" s="1"/>
  <c r="J54" s="1"/>
  <c r="K45"/>
  <c r="K48" s="1"/>
  <c r="H41"/>
  <c r="H44" s="1"/>
  <c r="I41" s="1"/>
  <c r="I44" s="1"/>
  <c r="J41" s="1"/>
  <c r="J44" s="1"/>
  <c r="K41" s="1"/>
  <c r="K44" s="1"/>
  <c r="L41" s="1"/>
  <c r="L44" s="1"/>
  <c r="H35"/>
  <c r="H38" s="1"/>
  <c r="I35" s="1"/>
  <c r="I38" s="1"/>
  <c r="J35" s="1"/>
  <c r="J38" s="1"/>
  <c r="K34"/>
  <c r="K28"/>
  <c r="L25" s="1"/>
  <c r="L28" s="1"/>
  <c r="P15" i="6"/>
  <c r="A14"/>
  <c r="T14"/>
  <c r="D12" i="14"/>
  <c r="D7"/>
  <c r="E64" i="10"/>
  <c r="E68"/>
  <c r="I6" l="1"/>
  <c r="I9" s="1"/>
  <c r="H69"/>
  <c r="H11" i="13"/>
  <c r="H10" s="1"/>
  <c r="H8" s="1"/>
  <c r="H30" i="12"/>
  <c r="H33" s="1"/>
  <c r="I30" s="1"/>
  <c r="I33" s="1"/>
  <c r="J30" s="1"/>
  <c r="J33" s="1"/>
  <c r="K16"/>
  <c r="L45" i="10"/>
  <c r="K35"/>
  <c r="K38" s="1"/>
  <c r="L31"/>
  <c r="L34" s="1"/>
  <c r="L29" i="15"/>
  <c r="P16" i="6"/>
  <c r="A15"/>
  <c r="T15"/>
  <c r="E69" i="10"/>
  <c r="G11"/>
  <c r="G14" s="1"/>
  <c r="E10" i="13"/>
  <c r="E8" s="1"/>
  <c r="G15" i="10"/>
  <c r="G18" s="1"/>
  <c r="J6" l="1"/>
  <c r="J9" s="1"/>
  <c r="I11" i="13"/>
  <c r="I10" s="1"/>
  <c r="I8" s="1"/>
  <c r="I69" i="10"/>
  <c r="L5" i="16"/>
  <c r="L62" i="15"/>
  <c r="K30" i="12"/>
  <c r="K33" s="1"/>
  <c r="K23"/>
  <c r="L16" s="1"/>
  <c r="L23" s="1"/>
  <c r="L48" i="10"/>
  <c r="L35"/>
  <c r="P17" i="6"/>
  <c r="T16"/>
  <c r="A16"/>
  <c r="J11" i="13" l="1"/>
  <c r="J10" s="1"/>
  <c r="J8" s="1"/>
  <c r="J69" i="10"/>
  <c r="K6"/>
  <c r="K9" s="1"/>
  <c r="L30" i="12"/>
  <c r="L38" i="10"/>
  <c r="P18" i="6"/>
  <c r="T17"/>
  <c r="A17"/>
  <c r="H11" i="10"/>
  <c r="H14" s="1"/>
  <c r="I11" s="1"/>
  <c r="I14" s="1"/>
  <c r="J11" s="1"/>
  <c r="J14" s="1"/>
  <c r="H15"/>
  <c r="H18" s="1"/>
  <c r="I15" s="1"/>
  <c r="I18" s="1"/>
  <c r="J15" s="1"/>
  <c r="J18" s="1"/>
  <c r="K69" l="1"/>
  <c r="K11" i="13"/>
  <c r="K10" s="1"/>
  <c r="K8" s="1"/>
  <c r="L6" i="10"/>
  <c r="L9" s="1"/>
  <c r="L33" i="12"/>
  <c r="K11" i="10"/>
  <c r="K14" s="1"/>
  <c r="K15"/>
  <c r="K18" s="1"/>
  <c r="P19" i="6"/>
  <c r="T18"/>
  <c r="A18"/>
  <c r="L11" i="13" l="1"/>
  <c r="L10" s="1"/>
  <c r="L8" s="1"/>
  <c r="L69" i="10"/>
  <c r="P20" i="6"/>
  <c r="T19"/>
  <c r="A19"/>
  <c r="L15" i="10" l="1"/>
  <c r="L18" s="1"/>
  <c r="L11"/>
  <c r="L14" s="1"/>
  <c r="P21" i="6"/>
  <c r="T20"/>
  <c r="A20"/>
  <c r="P22" l="1"/>
  <c r="A21"/>
  <c r="T21"/>
  <c r="P23" l="1"/>
  <c r="A22"/>
  <c r="T22"/>
  <c r="P24" l="1"/>
  <c r="A23"/>
  <c r="T23"/>
  <c r="P25" l="1"/>
  <c r="T24"/>
  <c r="A24"/>
  <c r="T25" l="1"/>
  <c r="A25"/>
  <c r="P26"/>
  <c r="P27" l="1"/>
  <c r="T26"/>
  <c r="A26"/>
  <c r="P28" l="1"/>
  <c r="T27"/>
  <c r="A27"/>
  <c r="P29" l="1"/>
  <c r="T28"/>
  <c r="A28"/>
  <c r="P30" l="1"/>
  <c r="T29"/>
  <c r="A29"/>
  <c r="D14" i="14"/>
  <c r="P31" i="6" l="1"/>
  <c r="A30"/>
  <c r="T30"/>
  <c r="D17" i="14"/>
  <c r="D22" s="1"/>
  <c r="P32" i="6" l="1"/>
  <c r="A31"/>
  <c r="T31"/>
  <c r="D24" i="14"/>
  <c r="D46" i="13" s="1"/>
  <c r="D45" s="1"/>
  <c r="D26" i="14"/>
  <c r="A32" i="6" l="1"/>
  <c r="T32"/>
  <c r="P33"/>
  <c r="E47" i="13"/>
  <c r="D7" i="16"/>
  <c r="D8" i="15"/>
  <c r="D29" s="1"/>
  <c r="A33" i="6" l="1"/>
  <c r="T33"/>
  <c r="P34"/>
  <c r="D5" i="16"/>
  <c r="D62" i="15"/>
  <c r="D64" s="1"/>
  <c r="T34" i="6" l="1"/>
  <c r="A34"/>
  <c r="P35"/>
  <c r="T35" l="1"/>
  <c r="A35"/>
  <c r="P36"/>
  <c r="T36" l="1"/>
  <c r="A36"/>
  <c r="P37"/>
  <c r="A37" l="1"/>
  <c r="T37"/>
  <c r="P38"/>
  <c r="A38" l="1"/>
  <c r="T38"/>
  <c r="P39"/>
  <c r="A39" l="1"/>
  <c r="T39"/>
  <c r="P40"/>
  <c r="T40" l="1"/>
  <c r="A40"/>
  <c r="P41"/>
  <c r="T41" l="1"/>
  <c r="A41"/>
  <c r="P42"/>
  <c r="E7" i="14"/>
  <c r="E14" s="1"/>
  <c r="T42" i="6" l="1"/>
  <c r="A42"/>
  <c r="P43"/>
  <c r="E17" i="14"/>
  <c r="E22" s="1"/>
  <c r="E23" s="1"/>
  <c r="E24" s="1"/>
  <c r="E46" i="13" l="1"/>
  <c r="E45" s="1"/>
  <c r="E7" i="16"/>
  <c r="T43" i="6"/>
  <c r="A43"/>
  <c r="P44"/>
  <c r="E8" i="15"/>
  <c r="E29" s="1"/>
  <c r="E5" i="16" s="1"/>
  <c r="F47" i="13" l="1"/>
  <c r="T44" i="6"/>
  <c r="A44"/>
  <c r="P45"/>
  <c r="F45" i="13" l="1"/>
  <c r="G47" s="1"/>
  <c r="G45" s="1"/>
  <c r="H47" s="1"/>
  <c r="H45" s="1"/>
  <c r="I47" s="1"/>
  <c r="T45" i="6"/>
  <c r="A45"/>
  <c r="P46"/>
  <c r="I45" i="13" l="1"/>
  <c r="J47" s="1"/>
  <c r="J45" s="1"/>
  <c r="A46" i="6"/>
  <c r="T46"/>
  <c r="P47"/>
  <c r="K47" i="13" l="1"/>
  <c r="K45" s="1"/>
  <c r="A47" i="6"/>
  <c r="T47"/>
  <c r="P48"/>
  <c r="L47" i="13" l="1"/>
  <c r="L45" s="1"/>
  <c r="A48" i="6"/>
  <c r="T48"/>
  <c r="P49"/>
  <c r="T49" l="1"/>
  <c r="A49"/>
  <c r="P50"/>
  <c r="T50" l="1"/>
  <c r="A50"/>
  <c r="P51"/>
  <c r="T51" l="1"/>
  <c r="A51"/>
  <c r="P52"/>
  <c r="T52" l="1"/>
  <c r="A52"/>
  <c r="P53"/>
  <c r="A53" l="1"/>
  <c r="T53"/>
  <c r="P54"/>
  <c r="A54" l="1"/>
  <c r="T54"/>
  <c r="P55"/>
  <c r="A55" l="1"/>
  <c r="T55"/>
  <c r="P56"/>
  <c r="A56" l="1"/>
  <c r="T56"/>
  <c r="P57"/>
  <c r="A57" l="1"/>
  <c r="T57"/>
  <c r="P58"/>
  <c r="T58" l="1"/>
  <c r="A58"/>
  <c r="P59"/>
  <c r="E48" i="13"/>
  <c r="F48" s="1"/>
  <c r="G48" s="1"/>
  <c r="H48" s="1"/>
  <c r="I48" s="1"/>
  <c r="J48" s="1"/>
  <c r="K48" s="1"/>
  <c r="L48" s="1"/>
  <c r="E47" i="15"/>
  <c r="T59" i="6" l="1"/>
  <c r="A59"/>
  <c r="P60"/>
  <c r="E60" i="15"/>
  <c r="E62" s="1"/>
  <c r="T60" i="6" l="1"/>
  <c r="A60"/>
  <c r="P61"/>
  <c r="T61" l="1"/>
  <c r="A61"/>
  <c r="P62"/>
  <c r="A62" l="1"/>
  <c r="T62"/>
  <c r="P63"/>
  <c r="A63" l="1"/>
  <c r="T63"/>
  <c r="P64"/>
  <c r="A64" l="1"/>
  <c r="T64"/>
  <c r="P65"/>
  <c r="N48" i="13"/>
  <c r="T65" i="6" l="1"/>
  <c r="A65"/>
  <c r="P66"/>
  <c r="E33" i="11"/>
  <c r="C7"/>
  <c r="T66" i="6" l="1"/>
  <c r="A66"/>
  <c r="P67"/>
  <c r="C5" i="11"/>
  <c r="K2" i="10" l="1"/>
  <c r="J2"/>
  <c r="L2"/>
  <c r="T67" i="6"/>
  <c r="A67"/>
  <c r="P68"/>
  <c r="C9" i="11"/>
  <c r="A68" i="6" l="1"/>
  <c r="T68"/>
  <c r="P69"/>
  <c r="D2" i="10"/>
  <c r="F2"/>
  <c r="G2"/>
  <c r="E2"/>
  <c r="A69" i="6" l="1"/>
  <c r="T69"/>
  <c r="P70"/>
  <c r="N2" i="10"/>
  <c r="N3"/>
  <c r="A70" i="6" l="1"/>
  <c r="T70"/>
  <c r="P71"/>
  <c r="D20" i="13"/>
  <c r="D34" s="1"/>
  <c r="D39" s="1"/>
  <c r="A71" i="6" l="1"/>
  <c r="T71"/>
  <c r="P72"/>
  <c r="D6" i="16"/>
  <c r="E63" i="15"/>
  <c r="E64" s="1"/>
  <c r="F63" s="1"/>
  <c r="F64" s="1"/>
  <c r="N33" i="13"/>
  <c r="N65" i="15"/>
  <c r="D8" i="16"/>
  <c r="A72" i="6" l="1"/>
  <c r="T72"/>
  <c r="P73"/>
  <c r="E39" i="13"/>
  <c r="F39" s="1"/>
  <c r="G39" s="1"/>
  <c r="H39" s="1"/>
  <c r="I39" s="1"/>
  <c r="J39" s="1"/>
  <c r="K39" s="1"/>
  <c r="L39" s="1"/>
  <c r="D38"/>
  <c r="D37" s="1"/>
  <c r="D66" s="1"/>
  <c r="D2" s="1"/>
  <c r="E32"/>
  <c r="G63" i="15" l="1"/>
  <c r="G64" s="1"/>
  <c r="G38" i="13"/>
  <c r="G37" s="1"/>
  <c r="G66" s="1"/>
  <c r="T73" i="6"/>
  <c r="A73"/>
  <c r="P74"/>
  <c r="E38" i="13"/>
  <c r="D2" i="15"/>
  <c r="D2" i="14"/>
  <c r="F32" i="13"/>
  <c r="F20" s="1"/>
  <c r="E20"/>
  <c r="F34" l="1"/>
  <c r="F6" i="16" s="1"/>
  <c r="F8"/>
  <c r="H63" i="15"/>
  <c r="H64" s="1"/>
  <c r="G32" i="13"/>
  <c r="G20" s="1"/>
  <c r="H38"/>
  <c r="H37" s="1"/>
  <c r="H66" s="1"/>
  <c r="T74" i="6"/>
  <c r="A74"/>
  <c r="P75"/>
  <c r="E37" i="13"/>
  <c r="E66" s="1"/>
  <c r="E34"/>
  <c r="E8" i="16"/>
  <c r="F38" i="13"/>
  <c r="I63" i="15" l="1"/>
  <c r="I64" s="1"/>
  <c r="H32" i="13"/>
  <c r="H20" s="1"/>
  <c r="H34" s="1"/>
  <c r="H6" i="16" s="1"/>
  <c r="G34" i="13"/>
  <c r="G2" s="1"/>
  <c r="G2" i="15" s="1"/>
  <c r="G8" i="16"/>
  <c r="E6"/>
  <c r="E2" i="13"/>
  <c r="I38"/>
  <c r="I37" s="1"/>
  <c r="I66" s="1"/>
  <c r="T75" i="6"/>
  <c r="A75"/>
  <c r="P76"/>
  <c r="F37" i="13"/>
  <c r="H8" i="16" l="1"/>
  <c r="G6"/>
  <c r="J63" i="15"/>
  <c r="J64" s="1"/>
  <c r="I32" i="13"/>
  <c r="I20" s="1"/>
  <c r="I34" s="1"/>
  <c r="I6" i="16" s="1"/>
  <c r="H2" i="13"/>
  <c r="H2" i="15" s="1"/>
  <c r="G2" i="14"/>
  <c r="F66" i="13"/>
  <c r="J38"/>
  <c r="J37" s="1"/>
  <c r="J66" s="1"/>
  <c r="T76" i="6"/>
  <c r="A76"/>
  <c r="P77"/>
  <c r="E2" i="14"/>
  <c r="E2" i="15"/>
  <c r="I8" i="16" l="1"/>
  <c r="H2" i="14"/>
  <c r="K63" i="15"/>
  <c r="K64" s="1"/>
  <c r="J32" i="13"/>
  <c r="I2"/>
  <c r="I2" i="15" s="1"/>
  <c r="F2" i="13"/>
  <c r="F2" i="15" s="1"/>
  <c r="L38" i="13"/>
  <c r="L37" s="1"/>
  <c r="L66" s="1"/>
  <c r="K38"/>
  <c r="K37" s="1"/>
  <c r="T77" i="6"/>
  <c r="A77"/>
  <c r="P78"/>
  <c r="K32" i="13" l="1"/>
  <c r="K20" s="1"/>
  <c r="L63" i="15"/>
  <c r="L64" s="1"/>
  <c r="I2" i="14"/>
  <c r="F2"/>
  <c r="K66" i="13"/>
  <c r="A78" i="6"/>
  <c r="T78"/>
  <c r="P79"/>
  <c r="J20" i="13" l="1"/>
  <c r="L32"/>
  <c r="K8" i="16"/>
  <c r="K34" i="13"/>
  <c r="K6" i="16" s="1"/>
  <c r="A79" i="6"/>
  <c r="T79"/>
  <c r="P80"/>
  <c r="N64" i="15"/>
  <c r="L20" i="13" l="1"/>
  <c r="L8" i="16" s="1"/>
  <c r="K2" i="13"/>
  <c r="K2" i="15" s="1"/>
  <c r="J8" i="16"/>
  <c r="J34" i="13"/>
  <c r="A80" i="6"/>
  <c r="T80"/>
  <c r="P81"/>
  <c r="N32" i="13"/>
  <c r="L34" l="1"/>
  <c r="L6" i="16" s="1"/>
  <c r="K2" i="14"/>
  <c r="J6" i="16"/>
  <c r="J2" i="13"/>
  <c r="A81" i="6"/>
  <c r="T81"/>
  <c r="P82"/>
  <c r="L2" i="13" l="1"/>
  <c r="L2" i="15" s="1"/>
  <c r="J2"/>
  <c r="J2" i="14"/>
  <c r="A82" i="6"/>
  <c r="T82"/>
  <c r="P83"/>
  <c r="L2" i="14" l="1"/>
  <c r="T83" i="6"/>
  <c r="A83"/>
  <c r="P84"/>
  <c r="N2" i="14"/>
  <c r="N2" i="15"/>
  <c r="N2" i="13"/>
  <c r="T84" i="6" l="1"/>
  <c r="A84"/>
  <c r="P85"/>
  <c r="T85" l="1"/>
  <c r="A85"/>
  <c r="P86"/>
  <c r="A86" l="1"/>
  <c r="T8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<sst xmlns="http://schemas.openxmlformats.org/spreadsheetml/2006/main" count="1455" uniqueCount="987">
  <si>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</si>
  <si>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</si>
  <si>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</si>
  <si>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</si>
  <si>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</si>
  <si>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</si>
  <si>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</si>
  <si>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</si>
  <si>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</si>
  <si>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</si>
  <si>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</si>
  <si>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</si>
  <si>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</si>
  <si>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</si>
  <si>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</si>
  <si>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</si>
  <si>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</si>
  <si>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</si>
  <si>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</si>
  <si>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</si>
  <si>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</si>
  <si>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</si>
  <si>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</si>
  <si>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</si>
  <si>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</si>
  <si>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</si>
  <si>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</si>
  <si>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</si>
  <si>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</si>
  <si>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</si>
  <si>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</si>
  <si>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</si>
  <si>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</si>
  <si>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</si>
  <si>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</si>
  <si>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</si>
  <si>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</si>
  <si>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</si>
  <si>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</si>
  <si>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</si>
  <si>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</si>
  <si>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</si>
  <si>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</si>
  <si>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</si>
  <si>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</si>
  <si>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</si>
  <si>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</si>
  <si>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</si>
  <si>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</si>
  <si>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</si>
  <si>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</si>
  <si>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</si>
  <si>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</si>
  <si>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</si>
  <si>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</si>
  <si>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</si>
  <si>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</si>
  <si>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</si>
  <si>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</si>
  <si>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</si>
  <si>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</si>
  <si>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</si>
  <si>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</si>
  <si>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</si>
  <si>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</si>
  <si>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</si>
  <si>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</si>
  <si>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</si>
  <si>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</si>
  <si>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</si>
  <si>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</si>
  <si>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</si>
  <si>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</si>
  <si>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</si>
  <si>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</si>
  <si>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</si>
  <si>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</si>
  <si>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</si>
  <si>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</si>
  <si>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</si>
  <si>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</si>
  <si>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</si>
  <si>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</si>
  <si>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</si>
  <si>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</si>
  <si>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</si>
  <si>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</si>
  <si>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</si>
  <si>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</si>
  <si>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</si>
  <si>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</si>
  <si>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</si>
  <si>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</si>
  <si>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</si>
  <si>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</si>
  <si>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</si>
  <si>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</si>
  <si>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</si>
  <si>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</si>
  <si>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</si>
  <si>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</si>
  <si>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</si>
  <si>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</si>
  <si>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</si>
  <si>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</si>
  <si>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</si>
  <si>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</si>
  <si>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</si>
  <si>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</si>
  <si>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</si>
  <si>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</si>
  <si>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</si>
  <si>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</si>
  <si>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</si>
  <si>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</si>
  <si>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</si>
  <si>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</si>
  <si>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</si>
  <si>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</si>
  <si>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</si>
  <si>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</si>
  <si>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</si>
  <si>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</si>
  <si>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</si>
  <si>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</si>
  <si>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</si>
  <si>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</si>
  <si>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</si>
  <si>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</si>
  <si>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</si>
  <si>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</si>
  <si>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</si>
  <si>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</si>
  <si>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</si>
  <si>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</si>
  <si>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</si>
  <si>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</si>
  <si>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</si>
  <si>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</si>
  <si>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</si>
  <si>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</si>
  <si>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</si>
  <si>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</si>
  <si>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</si>
  <si>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</si>
  <si>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</si>
  <si>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</si>
  <si>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</si>
  <si>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</si>
  <si>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</si>
  <si>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</si>
  <si>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</si>
  <si>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</si>
  <si>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</si>
  <si>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</si>
  <si>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</si>
  <si>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</si>
  <si>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</si>
  <si>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</si>
  <si>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</si>
  <si>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</si>
  <si>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</si>
  <si>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</si>
  <si>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</si>
  <si>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</si>
  <si>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</si>
  <si>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</si>
  <si>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</si>
  <si>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</si>
  <si>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</si>
  <si>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</si>
  <si>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</si>
  <si>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</si>
  <si>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</si>
  <si>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</si>
  <si>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</si>
  <si>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</si>
  <si>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</si>
  <si>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</si>
  <si>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</si>
  <si>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</si>
  <si>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</si>
  <si>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</si>
  <si>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</si>
  <si>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</si>
  <si>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</si>
  <si>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</si>
  <si>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</si>
  <si>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</si>
  <si>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</si>
  <si>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</si>
  <si>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</si>
  <si>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</si>
  <si>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</si>
  <si>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</si>
  <si>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</si>
  <si>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</si>
  <si>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</si>
  <si>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</si>
  <si>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</si>
  <si>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</si>
  <si>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</si>
  <si>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</si>
  <si>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</si>
  <si>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</si>
  <si>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</si>
  <si>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</si>
  <si>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</si>
  <si>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</si>
  <si>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</si>
  <si>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</si>
  <si>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</si>
  <si>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</si>
  <si>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</si>
  <si>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</si>
  <si>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</si>
  <si>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</si>
  <si>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</si>
  <si>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</si>
  <si>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</si>
  <si>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</si>
  <si>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</si>
  <si>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</si>
  <si>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</si>
  <si>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</si>
  <si>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</si>
  <si>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</si>
  <si>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</si>
  <si>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</si>
  <si>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</si>
  <si>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</si>
  <si>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</si>
  <si>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</si>
  <si>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</si>
  <si>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</si>
  <si>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</si>
  <si>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</si>
  <si>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</si>
  <si>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</si>
  <si>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</si>
  <si>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</si>
  <si>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</si>
  <si>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</si>
  <si>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</si>
  <si>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</si>
  <si>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</si>
  <si>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</si>
  <si>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</si>
  <si>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</si>
  <si>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</si>
  <si>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</si>
  <si>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</si>
  <si>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</si>
  <si>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</si>
  <si>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</si>
  <si>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</si>
  <si>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</si>
  <si>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</si>
  <si>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</si>
  <si>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</si>
  <si>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</si>
  <si>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</si>
  <si>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</si>
  <si>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</si>
  <si>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</si>
  <si>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</si>
  <si>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</si>
  <si>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</si>
  <si>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</si>
  <si>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</si>
  <si>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</si>
  <si>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</si>
  <si>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</si>
  <si>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</si>
  <si>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</si>
  <si>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</si>
  <si>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</si>
  <si>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</si>
  <si>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</si>
  <si>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</si>
  <si>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</si>
  <si>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</si>
  <si>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</si>
  <si>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</si>
  <si>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</si>
  <si>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</si>
  <si>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</si>
  <si>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</si>
  <si>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</si>
  <si>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</si>
  <si>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</si>
  <si>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</si>
  <si>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</si>
  <si>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</si>
  <si>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</si>
  <si>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</si>
  <si>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</si>
  <si>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</si>
  <si>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</si>
  <si>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</si>
  <si>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</si>
  <si>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</si>
  <si>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</si>
  <si>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</si>
  <si>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</si>
  <si>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</si>
  <si>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</si>
  <si>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</si>
  <si>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</si>
  <si>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</si>
  <si>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</si>
  <si>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</si>
  <si>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</si>
  <si>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</si>
  <si>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</si>
  <si>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</si>
  <si>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</si>
  <si>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</si>
  <si>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</si>
  <si>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</si>
  <si>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</si>
  <si>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</si>
  <si>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</si>
  <si>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</si>
  <si>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</si>
  <si>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</si>
  <si>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</si>
  <si>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</si>
  <si>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</si>
  <si>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</si>
  <si>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</si>
  <si>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</si>
  <si>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</si>
  <si>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</si>
  <si>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</si>
  <si>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</si>
  <si>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</si>
  <si>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</si>
  <si>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</si>
  <si>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</si>
  <si>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</si>
  <si>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</si>
  <si>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</si>
  <si>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</si>
  <si>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</si>
  <si>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</si>
  <si>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</si>
  <si>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</si>
  <si>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</si>
  <si>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</si>
  <si>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</si>
  <si>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</si>
  <si>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</si>
  <si>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</si>
  <si>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</si>
  <si>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</si>
  <si>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</si>
  <si>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</si>
  <si>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</si>
  <si>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</si>
  <si>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</si>
  <si>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</si>
  <si>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</si>
  <si>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</si>
  <si>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</si>
  <si>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</si>
  <si>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</si>
  <si>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</si>
  <si>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</si>
  <si>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</si>
  <si>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</si>
  <si>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</si>
  <si>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</si>
  <si>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</si>
  <si>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</si>
  <si>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</si>
  <si>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</si>
  <si>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</si>
  <si>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</si>
  <si>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</si>
  <si>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</si>
  <si>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</si>
  <si>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</si>
  <si>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</si>
  <si>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</si>
  <si>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</si>
  <si>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</si>
  <si>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</si>
  <si>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</si>
  <si>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</si>
  <si>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</si>
  <si>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</si>
  <si>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</si>
  <si>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</si>
  <si>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</si>
  <si>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</si>
  <si>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</si>
  <si>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</si>
  <si>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</si>
  <si>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</si>
  <si>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</si>
  <si>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</si>
  <si>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</si>
  <si>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</si>
  <si>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</si>
  <si>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</si>
  <si>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</si>
  <si>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</si>
  <si>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</si>
  <si>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</si>
  <si>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</si>
  <si>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</si>
  <si>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</si>
  <si>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</si>
  <si>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</si>
  <si>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</si>
  <si>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</si>
  <si>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</si>
  <si>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</si>
  <si>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</si>
  <si>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</si>
  <si>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</si>
  <si>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</si>
  <si>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</si>
  <si>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</si>
  <si>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</si>
  <si>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</si>
  <si>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</si>
  <si>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</si>
  <si>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</si>
  <si>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</si>
  <si>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</si>
  <si>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</si>
  <si>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</si>
  <si>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</si>
  <si>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</si>
  <si>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</si>
  <si>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</si>
  <si>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</si>
  <si>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</si>
  <si>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</si>
  <si>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</si>
  <si>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</si>
  <si>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</si>
  <si>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</si>
  <si>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</si>
  <si>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</si>
  <si>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</si>
  <si>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</si>
  <si>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</si>
  <si>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</si>
  <si>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</si>
  <si>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</si>
  <si>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</si>
  <si>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</si>
  <si>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</si>
  <si>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</si>
  <si>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</si>
  <si>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</si>
  <si>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</si>
  <si>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</si>
  <si>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</si>
  <si>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</si>
  <si>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</si>
  <si>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</si>
  <si>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</si>
  <si>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</si>
  <si>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</si>
  <si>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</si>
  <si>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</si>
  <si>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</si>
  <si>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</si>
  <si>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</si>
  <si>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</si>
  <si>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</si>
  <si>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</si>
  <si>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</si>
  <si>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</si>
  <si>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</si>
  <si>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</si>
  <si>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</si>
  <si>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</si>
  <si>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</si>
  <si>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</si>
  <si>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</si>
  <si>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</si>
  <si>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</si>
  <si>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</si>
  <si>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</si>
  <si>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</si>
  <si>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</si>
  <si>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</si>
  <si>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</si>
  <si>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</si>
  <si>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</si>
  <si>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</si>
  <si>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</si>
  <si>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</si>
  <si>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</si>
  <si>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</si>
  <si>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</si>
  <si>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</si>
  <si>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</si>
  <si>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</si>
  <si>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</si>
  <si>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</si>
  <si>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</si>
  <si>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</si>
  <si>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</si>
  <si>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</si>
  <si>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</si>
  <si>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</si>
  <si>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</si>
  <si>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</si>
  <si>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</si>
  <si>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</si>
  <si>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</si>
  <si>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</si>
  <si>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</si>
  <si>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</si>
  <si>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</si>
  <si>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</si>
  <si>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</si>
  <si>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</si>
  <si>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</si>
  <si>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</si>
  <si>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</si>
  <si>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</si>
  <si>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</si>
  <si>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</si>
  <si>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</si>
  <si>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</si>
  <si>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</si>
  <si>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</si>
  <si>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</si>
  <si>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</si>
  <si>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</si>
  <si>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</si>
  <si>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</si>
  <si>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</si>
  <si>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</si>
  <si>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</si>
  <si>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</si>
  <si>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</si>
  <si>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</si>
  <si>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</si>
  <si>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</si>
  <si>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</si>
  <si>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</si>
  <si>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</si>
  <si>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</si>
  <si>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</si>
  <si>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</si>
  <si>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</si>
  <si>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</si>
  <si>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</si>
  <si>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</si>
  <si>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</si>
  <si>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</si>
  <si>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</si>
  <si>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</si>
  <si>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</si>
  <si>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</si>
  <si>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</si>
  <si>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</si>
  <si>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</si>
  <si>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</si>
  <si>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</si>
  <si>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</si>
  <si>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</si>
  <si>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</si>
  <si>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</si>
  <si>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</si>
  <si>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</si>
  <si>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</si>
  <si>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</si>
  <si>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</si>
  <si>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</si>
  <si>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</si>
  <si>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</si>
  <si>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</si>
  <si>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</si>
  <si>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</si>
  <si>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</si>
  <si>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</si>
  <si>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</si>
  <si>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</si>
  <si>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</si>
  <si>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</si>
  <si>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</si>
  <si>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</si>
  <si>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</si>
  <si>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</si>
  <si>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</si>
  <si>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</si>
  <si>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</si>
  <si>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</si>
  <si>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</si>
  <si>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</si>
  <si>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</si>
  <si>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</si>
  <si>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</si>
  <si>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</si>
  <si>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</si>
  <si>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</si>
  <si>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</si>
  <si>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</si>
  <si>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</si>
  <si>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</si>
  <si>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</si>
  <si>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</si>
  <si>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</si>
  <si>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</si>
  <si>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</si>
  <si>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</si>
  <si>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</si>
  <si>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</si>
  <si>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</si>
  <si>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</si>
  <si>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</si>
  <si>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</si>
  <si>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</si>
  <si>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</si>
  <si>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</si>
  <si>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</si>
  <si>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</si>
  <si>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</si>
  <si>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</si>
  <si>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</si>
  <si>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</si>
  <si>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</si>
  <si>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</si>
  <si>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</si>
  <si>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</si>
  <si>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</si>
  <si>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</si>
  <si>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</si>
  <si>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</si>
  <si>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</si>
  <si>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</si>
  <si>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</si>
  <si>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</si>
  <si>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</si>
  <si>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</si>
  <si>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</si>
  <si>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</si>
  <si>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</si>
  <si>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</si>
  <si>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</si>
  <si>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</si>
  <si>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</si>
  <si>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</si>
  <si>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</si>
  <si>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</si>
  <si>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</si>
  <si>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</si>
  <si>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</si>
  <si>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</si>
  <si>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</si>
  <si>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</si>
  <si>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</si>
  <si>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</si>
  <si>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</si>
  <si>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</si>
  <si>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</si>
  <si>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</si>
  <si>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</si>
  <si>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</si>
  <si>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</si>
  <si>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</si>
  <si>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</si>
  <si>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</si>
  <si>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</si>
  <si>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</si>
  <si>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</si>
  <si>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</si>
  <si>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</si>
  <si>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</si>
  <si>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</si>
  <si>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</si>
  <si>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</si>
  <si>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</si>
  <si>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</si>
  <si>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</si>
  <si>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</si>
  <si>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</si>
  <si>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</si>
  <si>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</si>
  <si>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</si>
  <si>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</si>
  <si>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</si>
  <si>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</si>
  <si>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</si>
  <si>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</si>
  <si>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</si>
  <si>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</si>
  <si>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</si>
  <si>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</si>
  <si>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</si>
  <si>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</si>
  <si>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</si>
  <si>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</si>
  <si>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</si>
  <si>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</si>
  <si>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</si>
  <si>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</si>
  <si>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</si>
  <si>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</si>
  <si>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</si>
  <si>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</si>
  <si>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</si>
  <si>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</si>
  <si>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</si>
  <si>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</si>
  <si>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</si>
  <si>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</si>
  <si>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</si>
  <si>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</si>
  <si>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</si>
  <si>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</si>
  <si>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</si>
  <si>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</si>
  <si>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</si>
  <si>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</si>
  <si>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</si>
  <si>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</si>
  <si>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</si>
  <si>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</si>
  <si>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</si>
  <si>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</si>
  <si>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</si>
  <si>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</si>
  <si>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</si>
  <si>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</si>
  <si>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</si>
  <si>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</si>
  <si>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</si>
  <si>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</si>
  <si>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</si>
  <si>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</si>
  <si>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</si>
  <si>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</si>
  <si>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</si>
  <si>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</si>
  <si>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</si>
  <si>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</si>
  <si>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</si>
  <si>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</si>
  <si>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</si>
  <si>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</si>
  <si>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</si>
  <si>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</si>
  <si>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</si>
  <si>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</si>
  <si>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</si>
  <si>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</si>
  <si>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</si>
  <si>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</si>
  <si>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</si>
  <si>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</si>
  <si>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</si>
  <si>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</si>
  <si>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</si>
  <si>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</si>
  <si>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</si>
  <si>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</si>
  <si>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</si>
  <si>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</si>
  <si>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</si>
  <si>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</si>
  <si>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</si>
  <si>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</si>
  <si>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</si>
  <si>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</si>
  <si>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</si>
  <si>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</si>
  <si>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</si>
  <si>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</si>
  <si>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</si>
  <si>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</si>
  <si>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</si>
  <si>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</si>
  <si>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</si>
  <si>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</si>
  <si>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</si>
  <si>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</si>
  <si>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</si>
  <si>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</si>
  <si>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</si>
  <si>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</si>
  <si>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</si>
  <si>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</si>
  <si>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</si>
  <si>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</si>
  <si>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</si>
  <si>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</si>
  <si>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</si>
  <si>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</si>
  <si>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</si>
  <si>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</si>
  <si>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</si>
  <si>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</si>
  <si>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</si>
  <si>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</si>
  <si>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</si>
  <si>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</si>
  <si>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</si>
  <si>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</si>
  <si>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</si>
  <si>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</si>
  <si>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</si>
  <si>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</si>
  <si>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</si>
  <si>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</si>
  <si>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</si>
  <si>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</si>
  <si>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</si>
  <si>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</si>
  <si>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</si>
  <si>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</si>
  <si>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</si>
  <si>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</si>
  <si>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</si>
  <si>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</si>
  <si>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</si>
  <si>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</si>
  <si>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</si>
  <si>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</si>
  <si>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</si>
  <si>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</si>
  <si>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</si>
  <si>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</si>
  <si>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</si>
  <si>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</si>
  <si>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</si>
  <si>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</si>
  <si>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</si>
  <si>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</si>
  <si>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</si>
  <si>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</si>
  <si>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</si>
  <si>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</si>
  <si>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</si>
  <si>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</si>
  <si>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</si>
  <si>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</si>
  <si>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</si>
  <si>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</si>
  <si>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</si>
  <si>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</si>
  <si>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</si>
  <si>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</si>
  <si>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</si>
  <si>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</si>
  <si>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</si>
  <si>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</si>
  <si>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</si>
  <si>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</si>
  <si>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</si>
  <si>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</si>
  <si>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</si>
  <si>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</si>
  <si>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</si>
  <si>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</si>
  <si>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</si>
  <si>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</si>
  <si>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</si>
  <si>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</si>
  <si>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</si>
  <si>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</si>
  <si>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</si>
  <si>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</si>
  <si>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</si>
  <si>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</si>
  <si>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</si>
  <si>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</si>
  <si>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</si>
  <si>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</si>
  <si>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</si>
  <si>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</si>
  <si>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</si>
  <si>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</si>
  <si>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</si>
  <si>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</si>
  <si>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</si>
  <si>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</si>
  <si>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</si>
  <si>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</si>
  <si>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</si>
  <si>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</si>
  <si>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</si>
  <si>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</si>
  <si>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</si>
  <si>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</si>
  <si>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</si>
  <si>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</si>
  <si>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</si>
  <si>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</si>
  <si>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</si>
  <si>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</si>
  <si>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</si>
  <si>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</si>
  <si>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</si>
  <si>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</si>
  <si>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</si>
  <si>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</si>
  <si>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</si>
  <si>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</si>
  <si>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</si>
  <si>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</si>
  <si>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</si>
  <si>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</si>
  <si>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</si>
  <si>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</si>
  <si>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</si>
  <si>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</si>
  <si>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</si>
  <si>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</si>
  <si>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</si>
  <si>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</si>
  <si>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</si>
  <si>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</si>
  <si>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</si>
  <si>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</si>
  <si>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</si>
  <si>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</si>
  <si>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</si>
  <si>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</si>
  <si>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</si>
  <si>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</si>
  <si>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</si>
  <si>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</si>
  <si>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</si>
  <si>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</si>
  <si>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</si>
  <si>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</si>
  <si>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</si>
  <si>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</si>
  <si>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</si>
  <si>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</si>
  <si>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</si>
  <si>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</si>
  <si>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</si>
  <si>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</si>
  <si>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</si>
  <si>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</si>
  <si>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</si>
  <si>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</si>
  <si>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</si>
  <si>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</si>
  <si>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</si>
  <si>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</si>
  <si>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</si>
  <si>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</si>
  <si>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</si>
  <si>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</si>
  <si>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</si>
  <si>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</si>
  <si>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</si>
  <si>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</si>
  <si>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</si>
  <si>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</si>
  <si>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</si>
  <si>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</si>
  <si>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</si>
  <si>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</si>
  <si>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</si>
  <si>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</si>
  <si>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</si>
  <si>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</si>
  <si>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</si>
  <si>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</si>
  <si>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</si>
  <si>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</si>
  <si>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</si>
  <si>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</si>
  <si>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</si>
  <si>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</si>
  <si>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</si>
  <si>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</si>
  <si>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</si>
  <si>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</si>
  <si>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</si>
  <si>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</si>
  <si>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</si>
  <si>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</si>
  <si>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VERSLO PLANAS, TEIKIAMAS PAGAL SKUODO VIETOS VEIKLOS GRUPĖS VIETOS PLĖTROS STRATEGIJOS PRIEMONĘ „PARAMA VERSLO PRADŽIAI KAIMO VIETOVĖSE“  Nr. SKUO-LEADER-20VVG-01-01</t>
  </si>
</sst>
</file>

<file path=xl/styles.xml><?xml version="1.0" encoding="utf-8"?>
<styleSheet xmlns="http://schemas.openxmlformats.org/spreadsheetml/2006/main">
  <numFmts count="5">
    <numFmt numFmtId="164" formatCode="yyyy/mm/dd;@"/>
    <numFmt numFmtId="165" formatCode="_(* ###0_);_(* \(\ ###0\);_(* &quot;-&quot;??_);_(@_)"/>
    <numFmt numFmtId="166" formatCode="0;\-0;&quot;-&quot;"/>
    <numFmt numFmtId="167" formatCode="_(* #,##0_);_(* \(#,##0\);_(* &quot;-&quot;_);_(@_)"/>
    <numFmt numFmtId="168" formatCode="000"/>
  </numFmts>
  <fonts count="58">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30" fillId="0" borderId="0" xfId="0" applyFont="1" applyAlignment="1">
      <alignment horizontal="left" vertical="top" wrapText="1"/>
    </xf>
    <xf numFmtId="0" fontId="0" fillId="3" borderId="3" xfId="0" applyFill="1" applyBorder="1" applyAlignment="1" applyProtection="1">
      <alignment horizontal="left" vertical="center"/>
      <protection locked="0"/>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30" fillId="10" borderId="3" xfId="0" applyFont="1" applyFill="1" applyBorder="1" applyAlignment="1" applyProtection="1">
      <alignment horizontal="left" vertical="top" wrapText="1"/>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center"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0" borderId="0" xfId="0" applyFont="1" applyAlignment="1" applyProtection="1">
      <alignment horizontal="center" vertical="top" wrapText="1"/>
      <protection locked="0"/>
    </xf>
    <xf numFmtId="2" fontId="6" fillId="6" borderId="0" xfId="0" applyNumberFormat="1" applyFont="1" applyFill="1" applyAlignment="1">
      <alignment horizontal="center" vertical="center"/>
    </xf>
    <xf numFmtId="0" fontId="4" fillId="0" borderId="0" xfId="0" applyFont="1" applyAlignment="1">
      <alignment horizontal="center" vertical="top"/>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cellXfs>
  <cellStyles count="3">
    <cellStyle name="Hipersaitas" xfId="2" builtinId="8"/>
    <cellStyle name="Paprastas" xfId="0" builtinId="0"/>
    <cellStyle name="Procentinė reikšmė" xfId="1" builtinId="5"/>
  </cellStyles>
  <dxfs count="122">
    <dxf>
      <fill>
        <patternFill>
          <bgColor theme="1" tint="0.49998474074526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C00000"/>
      </font>
      <fill>
        <patternFill>
          <bgColor rgb="FFFFCCFF"/>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relativeIndent="255"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center" vertical="center" textRotation="0" wrapText="1" indent="0" relativeIndent="255"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tables/table1.xml><?xml version="1.0" encoding="utf-8"?>
<table xmlns="http://schemas.openxmlformats.org/spreadsheetml/2006/main" id="2" name="ParamosIšmokėjimoBūdai" displayName="ParamosIšmokėjimoBūdai" ref="A84:C87" totalsRowShown="0">
  <autoFilter ref="A84:C87"/>
  <tableColumns count="3">
    <tableColumn id="1" name="Meniu_Būdas" dataDxfId="121"/>
    <tableColumn id="2" name="Taikymas" dataDxfId="120">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3:A105" totalsRowShown="0">
  <autoFilter ref="A103:A105"/>
  <tableColumns count="1">
    <tableColumn id="1" name="Taip ar Ne"/>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19">
  <autoFilter ref="A6:E9"/>
  <tableColumns count="5">
    <tableColumn id="1" name="Eil. Nr." dataDxfId="118">
      <calculatedColumnFormula>ROW()-ROW(Pataisymai[[#Headers],[Eil. Nr.]])</calculatedColumnFormula>
    </tableColumn>
    <tableColumn id="2" name="Problema" dataDxfId="117"/>
    <tableColumn id="3" name="Registravimo data" dataDxfId="116"/>
    <tableColumn id="4" name="Pataisymas" dataDxfId="115"/>
    <tableColumn id="5" name="Pataisymo data" dataDxfId="114"/>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13" dataDxfId="111" headerRowBorderDxfId="112" tableBorderDxfId="110" totalsRowBorderDxfId="109">
  <autoFilter ref="B29:C32"/>
  <tableColumns count="2">
    <tableColumn id="1" name="Naudojami paramos išmokėjimo būdai" dataDxfId="108"/>
    <tableColumn id="2" name="Pasirinkti" dataDxfId="107"/>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106" dataDxfId="105">
  <autoFilter ref="B4:D17"/>
  <tableColumns count="3">
    <tableColumn id="1" name="Eil. Nr." dataDxfId="104">
      <calculatedColumnFormula>ROW()-ROW(Turinys[[#Headers],[Eil. Nr.]])</calculatedColumnFormula>
    </tableColumn>
    <tableColumn id="3" name="Skyriaus Nr." dataDxfId="103"/>
    <tableColumn id="2" name="Skyrius" dataDxfId="102"/>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tabColor theme="1"/>
  </sheetPr>
  <dimension ref="A12:I70"/>
  <sheetViews>
    <sheetView topLeftCell="A53" zoomScale="130" zoomScaleNormal="130" workbookViewId="0">
      <selection activeCell="B71" sqref="B71"/>
    </sheetView>
  </sheetViews>
  <sheetFormatPr defaultRowHeight="14.5"/>
  <cols>
    <col min="2" max="2" width="49.08984375" customWidth="1"/>
    <col min="4" max="4" width="6.36328125" customWidth="1"/>
    <col min="5" max="5" width="46.6328125" customWidth="1"/>
    <col min="7" max="7" width="6.36328125" customWidth="1"/>
    <col min="8" max="8" width="45.54296875" customWidth="1"/>
    <col min="9" max="9" width="29.453125" customWidth="1"/>
  </cols>
  <sheetData>
    <row r="12" spans="1:8">
      <c r="A12" t="s">
        <v>93</v>
      </c>
      <c r="B12" t="s">
        <v>784</v>
      </c>
      <c r="D12" t="s">
        <v>785</v>
      </c>
      <c r="E12" t="s">
        <v>747</v>
      </c>
      <c r="H12" t="s">
        <v>92</v>
      </c>
    </row>
    <row r="13" spans="1:8">
      <c r="A13" t="s">
        <v>785</v>
      </c>
      <c r="B13" t="s">
        <v>786</v>
      </c>
      <c r="D13" t="s">
        <v>0</v>
      </c>
      <c r="E13" t="s">
        <v>858</v>
      </c>
      <c r="G13" t="s">
        <v>93</v>
      </c>
      <c r="H13" t="s">
        <v>94</v>
      </c>
    </row>
    <row r="14" spans="1:8">
      <c r="A14" t="s">
        <v>787</v>
      </c>
      <c r="B14" t="s">
        <v>788</v>
      </c>
      <c r="D14" t="s">
        <v>7</v>
      </c>
      <c r="E14" t="s">
        <v>748</v>
      </c>
      <c r="G14" t="s">
        <v>785</v>
      </c>
      <c r="H14" t="s">
        <v>95</v>
      </c>
    </row>
    <row r="15" spans="1:8">
      <c r="A15" t="s">
        <v>789</v>
      </c>
      <c r="B15" t="s">
        <v>790</v>
      </c>
      <c r="D15" t="s">
        <v>244</v>
      </c>
      <c r="E15" t="s">
        <v>859</v>
      </c>
      <c r="G15" t="s">
        <v>0</v>
      </c>
      <c r="H15" t="s">
        <v>875</v>
      </c>
    </row>
    <row r="16" spans="1:8">
      <c r="A16" t="s">
        <v>791</v>
      </c>
      <c r="B16" t="s">
        <v>792</v>
      </c>
      <c r="D16" t="s">
        <v>245</v>
      </c>
      <c r="E16" t="s">
        <v>749</v>
      </c>
      <c r="G16" t="s">
        <v>7</v>
      </c>
      <c r="H16" t="s">
        <v>876</v>
      </c>
    </row>
    <row r="17" spans="1:8">
      <c r="A17" t="s">
        <v>793</v>
      </c>
      <c r="B17" t="s">
        <v>794</v>
      </c>
      <c r="D17" t="s">
        <v>8</v>
      </c>
      <c r="E17" t="s">
        <v>750</v>
      </c>
      <c r="G17" t="s">
        <v>8</v>
      </c>
      <c r="H17" t="s">
        <v>877</v>
      </c>
    </row>
    <row r="18" spans="1:8">
      <c r="A18" t="s">
        <v>795</v>
      </c>
      <c r="B18" t="s">
        <v>796</v>
      </c>
      <c r="D18" t="s">
        <v>805</v>
      </c>
      <c r="E18" t="s">
        <v>751</v>
      </c>
      <c r="G18" t="s">
        <v>805</v>
      </c>
      <c r="H18" t="s">
        <v>97</v>
      </c>
    </row>
    <row r="19" spans="1:8">
      <c r="A19" t="s">
        <v>797</v>
      </c>
      <c r="B19" t="s">
        <v>798</v>
      </c>
      <c r="D19" t="s">
        <v>0</v>
      </c>
      <c r="E19" t="s">
        <v>752</v>
      </c>
      <c r="G19" t="s">
        <v>0</v>
      </c>
      <c r="H19" t="s">
        <v>98</v>
      </c>
    </row>
    <row r="20" spans="1:8">
      <c r="A20" t="s">
        <v>799</v>
      </c>
      <c r="B20" t="s">
        <v>800</v>
      </c>
      <c r="D20" t="s">
        <v>7</v>
      </c>
      <c r="E20" t="s">
        <v>753</v>
      </c>
      <c r="G20" t="s">
        <v>7</v>
      </c>
      <c r="H20" t="s">
        <v>39</v>
      </c>
    </row>
    <row r="21" spans="1:8">
      <c r="A21" t="s">
        <v>801</v>
      </c>
      <c r="B21" t="s">
        <v>802</v>
      </c>
      <c r="D21" t="s">
        <v>8</v>
      </c>
      <c r="E21" t="s">
        <v>754</v>
      </c>
      <c r="G21" t="s">
        <v>8</v>
      </c>
      <c r="H21" t="s">
        <v>56</v>
      </c>
    </row>
    <row r="22" spans="1:8">
      <c r="A22" t="s">
        <v>803</v>
      </c>
      <c r="B22" t="s">
        <v>804</v>
      </c>
      <c r="D22" t="s">
        <v>246</v>
      </c>
      <c r="E22" t="s">
        <v>755</v>
      </c>
      <c r="G22" t="s">
        <v>101</v>
      </c>
      <c r="H22" t="s">
        <v>40</v>
      </c>
    </row>
    <row r="23" spans="1:8">
      <c r="A23" t="s">
        <v>805</v>
      </c>
      <c r="B23" t="s">
        <v>806</v>
      </c>
      <c r="D23" t="s">
        <v>339</v>
      </c>
      <c r="E23" t="s">
        <v>756</v>
      </c>
      <c r="G23" t="s">
        <v>9</v>
      </c>
      <c r="H23" t="s">
        <v>878</v>
      </c>
    </row>
    <row r="24" spans="1:8">
      <c r="A24" t="s">
        <v>807</v>
      </c>
      <c r="B24" t="s">
        <v>808</v>
      </c>
      <c r="D24" t="s">
        <v>860</v>
      </c>
      <c r="E24" t="s">
        <v>757</v>
      </c>
      <c r="G24" t="s">
        <v>21</v>
      </c>
      <c r="H24" t="s">
        <v>761</v>
      </c>
    </row>
    <row r="25" spans="1:8">
      <c r="A25" t="s">
        <v>809</v>
      </c>
      <c r="B25" t="s">
        <v>810</v>
      </c>
      <c r="D25" t="s">
        <v>861</v>
      </c>
      <c r="E25" t="s">
        <v>862</v>
      </c>
      <c r="G25" t="s">
        <v>34</v>
      </c>
      <c r="H25" t="s">
        <v>879</v>
      </c>
    </row>
    <row r="26" spans="1:8">
      <c r="A26" t="s">
        <v>811</v>
      </c>
      <c r="B26" t="s">
        <v>812</v>
      </c>
      <c r="D26" t="s">
        <v>863</v>
      </c>
      <c r="E26" t="s">
        <v>864</v>
      </c>
      <c r="G26" t="s">
        <v>807</v>
      </c>
      <c r="H26" t="s">
        <v>100</v>
      </c>
    </row>
    <row r="27" spans="1:8">
      <c r="A27" t="s">
        <v>813</v>
      </c>
      <c r="B27" t="s">
        <v>814</v>
      </c>
      <c r="D27" t="s">
        <v>865</v>
      </c>
      <c r="E27" t="s">
        <v>866</v>
      </c>
      <c r="G27" t="s">
        <v>0</v>
      </c>
      <c r="H27" s="268" t="s">
        <v>880</v>
      </c>
    </row>
    <row r="28" spans="1:8">
      <c r="A28" t="s">
        <v>815</v>
      </c>
      <c r="B28" t="s">
        <v>816</v>
      </c>
      <c r="D28" t="s">
        <v>867</v>
      </c>
      <c r="E28" t="s">
        <v>868</v>
      </c>
      <c r="G28" t="s">
        <v>7</v>
      </c>
      <c r="H28" s="268" t="s">
        <v>881</v>
      </c>
    </row>
    <row r="29" spans="1:8">
      <c r="A29" t="s">
        <v>817</v>
      </c>
      <c r="B29" t="s">
        <v>818</v>
      </c>
      <c r="D29" t="s">
        <v>869</v>
      </c>
      <c r="E29" t="s">
        <v>870</v>
      </c>
      <c r="G29" t="s">
        <v>104</v>
      </c>
      <c r="H29" t="s">
        <v>105</v>
      </c>
    </row>
    <row r="30" spans="1:8">
      <c r="A30" t="s">
        <v>819</v>
      </c>
      <c r="B30" t="s">
        <v>820</v>
      </c>
      <c r="D30" t="s">
        <v>871</v>
      </c>
      <c r="E30" t="s">
        <v>872</v>
      </c>
      <c r="G30" t="s">
        <v>785</v>
      </c>
      <c r="H30" t="s">
        <v>882</v>
      </c>
    </row>
    <row r="31" spans="1:8">
      <c r="A31" t="s">
        <v>821</v>
      </c>
      <c r="B31" t="s">
        <v>822</v>
      </c>
      <c r="D31" t="s">
        <v>873</v>
      </c>
      <c r="E31" t="s">
        <v>874</v>
      </c>
      <c r="G31" t="s">
        <v>0</v>
      </c>
      <c r="H31" t="s">
        <v>762</v>
      </c>
    </row>
    <row r="32" spans="1:8">
      <c r="A32" t="s">
        <v>823</v>
      </c>
      <c r="B32" t="s">
        <v>824</v>
      </c>
      <c r="D32" t="s">
        <v>807</v>
      </c>
      <c r="E32" t="s">
        <v>758</v>
      </c>
      <c r="G32" t="s">
        <v>7</v>
      </c>
      <c r="H32" t="s">
        <v>763</v>
      </c>
    </row>
    <row r="33" spans="1:9">
      <c r="A33" t="s">
        <v>825</v>
      </c>
      <c r="B33" t="s">
        <v>826</v>
      </c>
      <c r="D33" t="s">
        <v>833</v>
      </c>
      <c r="E33" t="s">
        <v>759</v>
      </c>
      <c r="G33" t="s">
        <v>8</v>
      </c>
      <c r="H33" t="s">
        <v>764</v>
      </c>
    </row>
    <row r="34" spans="1:9">
      <c r="A34" t="s">
        <v>827</v>
      </c>
      <c r="B34" t="s">
        <v>828</v>
      </c>
      <c r="D34" t="s">
        <v>835</v>
      </c>
      <c r="E34" t="s">
        <v>760</v>
      </c>
      <c r="G34" t="s">
        <v>805</v>
      </c>
      <c r="H34" t="s">
        <v>883</v>
      </c>
    </row>
    <row r="35" spans="1:9">
      <c r="A35" t="s">
        <v>104</v>
      </c>
      <c r="B35" t="s">
        <v>829</v>
      </c>
      <c r="G35" t="s">
        <v>0</v>
      </c>
      <c r="H35" t="s">
        <v>884</v>
      </c>
    </row>
    <row r="36" spans="1:9">
      <c r="A36" t="s">
        <v>785</v>
      </c>
      <c r="B36" t="s">
        <v>830</v>
      </c>
      <c r="G36" t="s">
        <v>7</v>
      </c>
      <c r="H36" t="s">
        <v>113</v>
      </c>
    </row>
    <row r="37" spans="1:9">
      <c r="A37" t="s">
        <v>805</v>
      </c>
      <c r="B37" t="s">
        <v>831</v>
      </c>
      <c r="G37" t="s">
        <v>807</v>
      </c>
      <c r="H37" t="s">
        <v>885</v>
      </c>
    </row>
    <row r="38" spans="1:9">
      <c r="A38" t="s">
        <v>807</v>
      </c>
      <c r="B38" t="s">
        <v>832</v>
      </c>
      <c r="G38" t="s">
        <v>0</v>
      </c>
      <c r="H38" t="s">
        <v>886</v>
      </c>
    </row>
    <row r="39" spans="1:9">
      <c r="A39" t="s">
        <v>833</v>
      </c>
      <c r="B39" t="s">
        <v>834</v>
      </c>
      <c r="G39" t="s">
        <v>7</v>
      </c>
      <c r="H39" t="s">
        <v>887</v>
      </c>
    </row>
    <row r="40" spans="1:9">
      <c r="A40" t="s">
        <v>835</v>
      </c>
      <c r="B40" t="s">
        <v>836</v>
      </c>
      <c r="G40" t="s">
        <v>8</v>
      </c>
      <c r="H40" t="s">
        <v>888</v>
      </c>
    </row>
    <row r="41" spans="1:9">
      <c r="A41" t="s">
        <v>837</v>
      </c>
      <c r="B41" t="s">
        <v>838</v>
      </c>
      <c r="G41" t="s">
        <v>833</v>
      </c>
      <c r="H41" t="s">
        <v>115</v>
      </c>
    </row>
    <row r="42" spans="1:9">
      <c r="A42" t="s">
        <v>839</v>
      </c>
      <c r="B42" t="s">
        <v>840</v>
      </c>
      <c r="H42" t="s">
        <v>889</v>
      </c>
    </row>
    <row r="43" spans="1:9">
      <c r="A43" t="s">
        <v>116</v>
      </c>
      <c r="B43" t="s">
        <v>841</v>
      </c>
    </row>
    <row r="44" spans="1:9">
      <c r="A44" t="s">
        <v>785</v>
      </c>
      <c r="B44" t="s">
        <v>842</v>
      </c>
      <c r="H44" t="s">
        <v>119</v>
      </c>
    </row>
    <row r="45" spans="1:9">
      <c r="A45" t="s">
        <v>805</v>
      </c>
      <c r="B45" t="s">
        <v>843</v>
      </c>
      <c r="G45" t="s">
        <v>116</v>
      </c>
      <c r="H45" t="s">
        <v>121</v>
      </c>
    </row>
    <row r="46" spans="1:9">
      <c r="A46" t="s">
        <v>807</v>
      </c>
      <c r="B46" t="s">
        <v>844</v>
      </c>
      <c r="G46" t="s">
        <v>785</v>
      </c>
      <c r="H46" t="s">
        <v>122</v>
      </c>
      <c r="I46" t="s">
        <v>854</v>
      </c>
    </row>
    <row r="47" spans="1:9">
      <c r="A47" t="s">
        <v>833</v>
      </c>
      <c r="B47" t="s">
        <v>845</v>
      </c>
      <c r="G47" t="s">
        <v>805</v>
      </c>
      <c r="H47" t="s">
        <v>127</v>
      </c>
      <c r="I47" t="s">
        <v>128</v>
      </c>
    </row>
    <row r="48" spans="1:9">
      <c r="A48" t="s">
        <v>835</v>
      </c>
      <c r="B48" t="s">
        <v>846</v>
      </c>
      <c r="G48" t="s">
        <v>807</v>
      </c>
      <c r="H48" t="s">
        <v>857</v>
      </c>
      <c r="I48" t="s">
        <v>855</v>
      </c>
    </row>
    <row r="49" spans="1:9">
      <c r="A49" t="s">
        <v>837</v>
      </c>
      <c r="B49" t="s">
        <v>847</v>
      </c>
      <c r="G49" t="s">
        <v>833</v>
      </c>
      <c r="H49" t="s">
        <v>890</v>
      </c>
      <c r="I49" t="s">
        <v>856</v>
      </c>
    </row>
    <row r="50" spans="1:9">
      <c r="A50" t="s">
        <v>839</v>
      </c>
      <c r="B50" t="s">
        <v>848</v>
      </c>
      <c r="G50" t="s">
        <v>0</v>
      </c>
      <c r="H50" t="s">
        <v>765</v>
      </c>
    </row>
    <row r="51" spans="1:9">
      <c r="A51" t="s">
        <v>120</v>
      </c>
      <c r="B51" t="s">
        <v>849</v>
      </c>
      <c r="G51" t="s">
        <v>7</v>
      </c>
      <c r="H51" t="s">
        <v>766</v>
      </c>
    </row>
    <row r="52" spans="1:9">
      <c r="A52" t="s">
        <v>785</v>
      </c>
      <c r="B52" t="s">
        <v>850</v>
      </c>
      <c r="G52" t="s">
        <v>120</v>
      </c>
      <c r="H52" t="s">
        <v>767</v>
      </c>
    </row>
    <row r="53" spans="1:9">
      <c r="A53" t="s">
        <v>805</v>
      </c>
      <c r="B53" t="s">
        <v>851</v>
      </c>
      <c r="G53" t="s">
        <v>0</v>
      </c>
      <c r="H53" t="s">
        <v>891</v>
      </c>
    </row>
    <row r="54" spans="1:9">
      <c r="A54" t="s">
        <v>807</v>
      </c>
      <c r="B54" t="s">
        <v>852</v>
      </c>
      <c r="G54" t="s">
        <v>7</v>
      </c>
      <c r="H54" t="s">
        <v>768</v>
      </c>
    </row>
    <row r="55" spans="1:9">
      <c r="G55" t="s">
        <v>244</v>
      </c>
      <c r="H55" t="s">
        <v>769</v>
      </c>
    </row>
    <row r="56" spans="1:9">
      <c r="G56" t="s">
        <v>245</v>
      </c>
      <c r="H56" t="s">
        <v>770</v>
      </c>
    </row>
    <row r="57" spans="1:9">
      <c r="G57" t="s">
        <v>8</v>
      </c>
      <c r="H57" t="s">
        <v>771</v>
      </c>
    </row>
    <row r="58" spans="1:9">
      <c r="G58" t="s">
        <v>101</v>
      </c>
      <c r="H58" t="s">
        <v>772</v>
      </c>
    </row>
    <row r="59" spans="1:9">
      <c r="G59" t="s">
        <v>132</v>
      </c>
      <c r="H59" t="s">
        <v>137</v>
      </c>
    </row>
    <row r="60" spans="1:9">
      <c r="G60" t="s">
        <v>785</v>
      </c>
      <c r="H60" t="s">
        <v>773</v>
      </c>
    </row>
    <row r="61" spans="1:9">
      <c r="G61" t="s">
        <v>0</v>
      </c>
      <c r="H61" t="s">
        <v>774</v>
      </c>
    </row>
    <row r="62" spans="1:9">
      <c r="G62" t="s">
        <v>7</v>
      </c>
      <c r="H62" t="s">
        <v>775</v>
      </c>
    </row>
    <row r="63" spans="1:9">
      <c r="G63" t="s">
        <v>805</v>
      </c>
      <c r="H63" t="s">
        <v>776</v>
      </c>
    </row>
    <row r="64" spans="1:9">
      <c r="G64" t="s">
        <v>0</v>
      </c>
      <c r="H64" t="s">
        <v>779</v>
      </c>
    </row>
    <row r="65" spans="7:8">
      <c r="G65" t="s">
        <v>7</v>
      </c>
      <c r="H65" t="s">
        <v>774</v>
      </c>
    </row>
    <row r="66" spans="7:8">
      <c r="G66" t="s">
        <v>8</v>
      </c>
      <c r="H66" t="s">
        <v>141</v>
      </c>
    </row>
    <row r="67" spans="7:8">
      <c r="G67" t="s">
        <v>101</v>
      </c>
      <c r="H67" t="s">
        <v>777</v>
      </c>
    </row>
    <row r="68" spans="7:8">
      <c r="G68" t="s">
        <v>9</v>
      </c>
      <c r="H68" t="s">
        <v>144</v>
      </c>
    </row>
    <row r="69" spans="7:8">
      <c r="G69" t="s">
        <v>21</v>
      </c>
      <c r="H69" t="s">
        <v>778</v>
      </c>
    </row>
    <row r="70" spans="7:8">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apas8">
    <tabColor theme="9" tint="-0.249977111117893"/>
  </sheetPr>
  <dimension ref="A1:P90"/>
  <sheetViews>
    <sheetView zoomScale="88" zoomScaleNormal="130" workbookViewId="0">
      <selection activeCell="E6" sqref="E6"/>
    </sheetView>
  </sheetViews>
  <sheetFormatPr defaultColWidth="8.6328125" defaultRowHeight="14"/>
  <cols>
    <col min="1" max="1" width="8.6328125" style="11"/>
    <col min="2" max="2" width="25.6328125" style="11" customWidth="1"/>
    <col min="3" max="6" width="23.54296875" style="11" customWidth="1"/>
    <col min="7" max="7" width="5.90625" style="10" customWidth="1"/>
    <col min="8" max="8" width="43.54296875" style="20" customWidth="1"/>
    <col min="9" max="10" width="8.6328125" style="11" hidden="1" customWidth="1"/>
    <col min="11" max="11" width="8.6328125" style="11" customWidth="1"/>
    <col min="12" max="16384" width="8.6328125" style="11"/>
  </cols>
  <sheetData>
    <row r="1" spans="1:16" s="7" customFormat="1" ht="16">
      <c r="A1" s="139" t="s">
        <v>9</v>
      </c>
      <c r="B1" s="491" t="s">
        <v>416</v>
      </c>
      <c r="C1" s="491"/>
      <c r="D1" s="491"/>
      <c r="E1" s="140"/>
      <c r="F1" s="140"/>
      <c r="G1" s="31"/>
      <c r="H1" s="284" t="s">
        <v>293</v>
      </c>
      <c r="I1" s="84" t="s">
        <v>350</v>
      </c>
      <c r="J1" s="84" t="s">
        <v>349</v>
      </c>
      <c r="K1" s="84"/>
      <c r="L1" s="2"/>
      <c r="M1" s="2"/>
      <c r="N1" s="2"/>
      <c r="O1" s="2"/>
      <c r="P1" s="2"/>
    </row>
    <row r="2" spans="1:16">
      <c r="H2" s="269"/>
      <c r="I2" s="82"/>
      <c r="J2" s="84"/>
      <c r="K2" s="84"/>
    </row>
    <row r="3" spans="1:16" s="7" customFormat="1">
      <c r="A3" s="141" t="s">
        <v>13</v>
      </c>
      <c r="B3" s="142" t="s">
        <v>412</v>
      </c>
      <c r="C3" s="143"/>
      <c r="D3" s="32"/>
      <c r="E3" s="32"/>
      <c r="F3" s="32"/>
      <c r="G3" s="32"/>
      <c r="H3" s="285"/>
      <c r="I3" s="81"/>
    </row>
    <row r="4" spans="1:16" ht="14.5" thickBot="1">
      <c r="A4" s="233"/>
      <c r="B4" s="234" t="s">
        <v>338</v>
      </c>
      <c r="C4" s="234" t="s">
        <v>60</v>
      </c>
      <c r="D4" s="10"/>
      <c r="E4" s="10"/>
      <c r="F4" s="10"/>
      <c r="H4" s="273"/>
      <c r="I4" s="82"/>
    </row>
    <row r="5" spans="1:16" ht="14.5" thickTop="1">
      <c r="A5" s="33" t="s">
        <v>659</v>
      </c>
      <c r="B5" s="232" t="s">
        <v>61</v>
      </c>
      <c r="C5" s="347">
        <f>SUMIFS(E:E,B:B,B5)</f>
        <v>0</v>
      </c>
      <c r="H5" s="273"/>
      <c r="I5" s="82"/>
    </row>
    <row r="6" spans="1:16">
      <c r="A6" s="34" t="s">
        <v>660</v>
      </c>
      <c r="B6" s="77" t="s">
        <v>62</v>
      </c>
      <c r="C6" s="348">
        <f>SUMIFS(E:E,B:B,B6)</f>
        <v>0</v>
      </c>
      <c r="D6" s="10"/>
      <c r="E6" s="10"/>
      <c r="F6" s="10"/>
      <c r="I6" s="82"/>
    </row>
    <row r="7" spans="1:16">
      <c r="A7" s="34" t="s">
        <v>661</v>
      </c>
      <c r="B7" s="77" t="s">
        <v>63</v>
      </c>
      <c r="C7" s="348">
        <f>SUMIFS(E:E,B:B,B7)</f>
        <v>0</v>
      </c>
      <c r="D7" s="10"/>
      <c r="E7" s="10"/>
      <c r="F7" s="10"/>
      <c r="I7" s="82"/>
      <c r="K7" s="10"/>
    </row>
    <row r="8" spans="1:16">
      <c r="A8" s="34" t="s">
        <v>662</v>
      </c>
      <c r="B8" s="77" t="s">
        <v>64</v>
      </c>
      <c r="C8" s="348">
        <f>SUMIFS(E:E,B:B,B8)</f>
        <v>0</v>
      </c>
      <c r="D8" s="10"/>
      <c r="E8" s="10"/>
      <c r="F8" s="10"/>
      <c r="I8" s="82"/>
      <c r="K8" s="10"/>
    </row>
    <row r="9" spans="1:16">
      <c r="A9" s="34" t="s">
        <v>663</v>
      </c>
      <c r="B9" s="253" t="s">
        <v>37</v>
      </c>
      <c r="C9" s="349">
        <f>SUM(C5:C8)</f>
        <v>0</v>
      </c>
      <c r="D9" s="10"/>
      <c r="E9" s="10"/>
      <c r="F9" s="10"/>
      <c r="I9" s="82"/>
      <c r="K9" s="10"/>
    </row>
    <row r="10" spans="1:16">
      <c r="A10" s="34" t="s">
        <v>664</v>
      </c>
      <c r="B10" s="77" t="s">
        <v>65</v>
      </c>
      <c r="C10" s="350">
        <f>E19</f>
        <v>0</v>
      </c>
      <c r="D10" s="10"/>
      <c r="E10" s="10"/>
      <c r="F10" s="10"/>
      <c r="I10" s="82"/>
      <c r="K10" s="10"/>
    </row>
    <row r="11" spans="1:16">
      <c r="A11" s="34" t="s">
        <v>665</v>
      </c>
      <c r="B11" s="77" t="s">
        <v>347</v>
      </c>
      <c r="C11" s="308"/>
      <c r="D11" s="123">
        <f>F19</f>
        <v>0</v>
      </c>
      <c r="E11" s="77" t="s">
        <v>399</v>
      </c>
      <c r="F11" s="10"/>
      <c r="H11" s="269" t="s">
        <v>958</v>
      </c>
      <c r="I11" s="82"/>
    </row>
    <row r="12" spans="1:16">
      <c r="A12" s="34" t="s">
        <v>666</v>
      </c>
      <c r="B12" s="77" t="s">
        <v>337</v>
      </c>
      <c r="C12" s="294"/>
      <c r="D12" s="78"/>
      <c r="F12" s="10"/>
      <c r="H12" s="124" t="str">
        <f>IF(OR(C12=Konstantos!$A$84,'5'!C12=""),"Pasirinkite paramos išmokėjimo būdą","ok")</f>
        <v>Pasirinkite paramos išmokėjimo būdą</v>
      </c>
      <c r="I12" s="82"/>
    </row>
    <row r="13" spans="1:16">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c r="A14" s="34" t="s">
        <v>668</v>
      </c>
      <c r="B14" s="77" t="str">
        <f>IFERROR(IF(SEARCH("*avans*",C12)=1, "Paramos išmokėjimas avansu, Eur",""),"")</f>
        <v/>
      </c>
      <c r="C14" s="351">
        <f>IF(B14&lt;&gt;"",C13*C11,0)</f>
        <v>0</v>
      </c>
      <c r="D14" s="78"/>
      <c r="F14" s="10"/>
      <c r="H14" s="269"/>
      <c r="I14" s="83"/>
    </row>
    <row r="15" spans="1:16">
      <c r="A15" s="34" t="s">
        <v>669</v>
      </c>
      <c r="B15" s="77" t="str">
        <f>IFERROR(IF(SEARCH("*avans*",C12)=1, "Planuojama avanso išmokėjimo data",""),"")</f>
        <v/>
      </c>
      <c r="C15" s="310"/>
      <c r="D15" s="78"/>
      <c r="F15" s="10"/>
      <c r="H15" s="270" t="str">
        <f>IF(AND(B15="",C15&lt;&gt;0),"Ištrinkite datą",IF(AND(B15&lt;&gt;"",C15=0),"Įveskite datą","ok"))</f>
        <v>ok</v>
      </c>
      <c r="I15" s="82"/>
    </row>
    <row r="16" spans="1:16">
      <c r="H16" s="269"/>
      <c r="I16" s="82"/>
    </row>
    <row r="17" spans="1:11">
      <c r="A17" s="242" t="s">
        <v>16</v>
      </c>
      <c r="B17" s="492" t="s">
        <v>66</v>
      </c>
      <c r="C17" s="492"/>
      <c r="D17" s="492"/>
      <c r="E17" s="492"/>
      <c r="F17" s="492"/>
      <c r="H17" s="269"/>
      <c r="I17" s="82"/>
    </row>
    <row r="18" spans="1:11" ht="28.5" thickBot="1">
      <c r="A18" s="247"/>
      <c r="B18" s="144" t="s">
        <v>67</v>
      </c>
      <c r="C18" s="144" t="s">
        <v>415</v>
      </c>
      <c r="D18" s="144" t="s">
        <v>68</v>
      </c>
      <c r="E18" s="144" t="s">
        <v>69</v>
      </c>
      <c r="F18" s="144" t="s">
        <v>41</v>
      </c>
      <c r="H18" s="269"/>
      <c r="I18" s="82"/>
    </row>
    <row r="19" spans="1:11" ht="15" thickTop="1" thickBot="1">
      <c r="A19" s="248"/>
      <c r="B19" s="254" t="s">
        <v>70</v>
      </c>
      <c r="C19" s="243"/>
      <c r="D19" s="244">
        <f>SUMIFS(D:D,$B:$B,"Iš viso investicijų*")</f>
        <v>0</v>
      </c>
      <c r="E19" s="244">
        <f>SUMIFS(E:E,$B:$B,"Iš viso investicijų*")</f>
        <v>0</v>
      </c>
      <c r="F19" s="244">
        <f>SUMIFS(F:F,$B:$B,"Paramos išmokėjimas*")+$C$14</f>
        <v>0</v>
      </c>
      <c r="H19" s="277" t="s">
        <v>957</v>
      </c>
      <c r="I19" s="82"/>
    </row>
    <row r="20" spans="1:11" ht="14.5" thickTop="1">
      <c r="A20" s="249" t="s">
        <v>428</v>
      </c>
      <c r="B20" s="240" t="s">
        <v>42</v>
      </c>
      <c r="C20" s="311"/>
      <c r="D20" s="241"/>
      <c r="E20" s="241"/>
      <c r="F20" s="241"/>
      <c r="H20" s="269" t="str">
        <f>IF(AND(C20="",D26&lt;&gt;0),"Klaida! Įveskite etapo paramos išmokėjimo prašymo pateikimo datą","ok")</f>
        <v>ok</v>
      </c>
      <c r="I20" s="82"/>
    </row>
    <row r="21" spans="1:11">
      <c r="A21" s="250" t="s">
        <v>429</v>
      </c>
      <c r="B21" s="489"/>
      <c r="C21" s="490"/>
      <c r="D21" s="312"/>
      <c r="E21" s="312"/>
      <c r="F21" s="312"/>
      <c r="H21" s="269"/>
      <c r="I21" s="82"/>
    </row>
    <row r="22" spans="1:11">
      <c r="A22" s="250" t="s">
        <v>430</v>
      </c>
      <c r="B22" s="489"/>
      <c r="C22" s="490"/>
      <c r="D22" s="312"/>
      <c r="E22" s="312"/>
      <c r="F22" s="312"/>
      <c r="H22" s="269"/>
      <c r="I22" s="82"/>
    </row>
    <row r="23" spans="1:11">
      <c r="A23" s="250" t="s">
        <v>431</v>
      </c>
      <c r="B23" s="489"/>
      <c r="C23" s="490"/>
      <c r="D23" s="312"/>
      <c r="E23" s="312"/>
      <c r="F23" s="312"/>
      <c r="H23" s="269"/>
      <c r="I23" s="82"/>
    </row>
    <row r="24" spans="1:11">
      <c r="A24" s="250" t="s">
        <v>432</v>
      </c>
      <c r="B24" s="489"/>
      <c r="C24" s="490"/>
      <c r="D24" s="312"/>
      <c r="E24" s="312"/>
      <c r="F24" s="312"/>
      <c r="H24" s="269"/>
      <c r="I24" s="82"/>
    </row>
    <row r="25" spans="1:11">
      <c r="A25" s="250" t="s">
        <v>433</v>
      </c>
      <c r="B25" s="489"/>
      <c r="C25" s="490"/>
      <c r="D25" s="312"/>
      <c r="E25" s="312"/>
      <c r="F25" s="312"/>
      <c r="H25" s="269"/>
      <c r="I25" s="82"/>
    </row>
    <row r="26" spans="1:11">
      <c r="A26" s="251"/>
      <c r="B26" s="145" t="s">
        <v>555</v>
      </c>
      <c r="C26" s="352" t="str">
        <f>IF(C20="","-",C20)</f>
        <v>-</v>
      </c>
      <c r="D26" s="353">
        <f>SUM(D21:D25)</f>
        <v>0</v>
      </c>
      <c r="E26" s="353">
        <f>SUM(E21:E25)</f>
        <v>0</v>
      </c>
      <c r="F26" s="252"/>
      <c r="H26" s="269"/>
      <c r="I26" s="82"/>
    </row>
    <row r="27" spans="1:11" ht="23">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c r="A28" s="251"/>
      <c r="B28" s="148" t="s">
        <v>413</v>
      </c>
      <c r="C28" s="149"/>
      <c r="D28" s="147"/>
      <c r="E28" s="147"/>
      <c r="F28" s="147"/>
      <c r="H28" s="269"/>
      <c r="I28" s="82"/>
    </row>
    <row r="29" spans="1:11">
      <c r="A29" s="250" t="s">
        <v>434</v>
      </c>
      <c r="B29" s="150" t="s">
        <v>61</v>
      </c>
      <c r="C29" s="147"/>
      <c r="D29" s="147"/>
      <c r="E29" s="312"/>
      <c r="F29" s="147"/>
      <c r="H29" s="269"/>
      <c r="I29" s="82"/>
    </row>
    <row r="30" spans="1:11">
      <c r="A30" s="250" t="s">
        <v>435</v>
      </c>
      <c r="B30" s="150" t="s">
        <v>62</v>
      </c>
      <c r="C30" s="147"/>
      <c r="D30" s="147"/>
      <c r="E30" s="312"/>
      <c r="F30" s="147"/>
      <c r="H30" s="286"/>
      <c r="I30" s="82"/>
    </row>
    <row r="31" spans="1:11">
      <c r="A31" s="250" t="s">
        <v>436</v>
      </c>
      <c r="B31" s="150" t="s">
        <v>63</v>
      </c>
      <c r="C31" s="147"/>
      <c r="D31" s="147"/>
      <c r="E31" s="312"/>
      <c r="F31" s="147"/>
      <c r="H31" s="269"/>
      <c r="I31" s="82"/>
    </row>
    <row r="32" spans="1:11">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f>
        <v>-</v>
      </c>
      <c r="K32" s="85"/>
    </row>
    <row r="33" spans="1:11" ht="14.5" thickBot="1">
      <c r="A33" s="247"/>
      <c r="B33" s="245" t="s">
        <v>71</v>
      </c>
      <c r="C33" s="246"/>
      <c r="D33" s="246"/>
      <c r="E33" s="354">
        <f>SUM(E29:E32)</f>
        <v>0</v>
      </c>
      <c r="F33" s="246"/>
      <c r="H33" s="269"/>
      <c r="I33" s="82"/>
    </row>
    <row r="34" spans="1:11" ht="14.5" thickTop="1">
      <c r="A34" s="249" t="s">
        <v>438</v>
      </c>
      <c r="B34" s="240" t="s">
        <v>43</v>
      </c>
      <c r="C34" s="311"/>
      <c r="D34" s="241"/>
      <c r="E34" s="241"/>
      <c r="F34" s="241"/>
      <c r="H34" s="269" t="str">
        <f>IF(AND(C34="",D40&lt;&gt;0),"Klaida! Įveskite etapo paramos išmokėjimo prašymo pateikimo datą","ok")</f>
        <v>ok</v>
      </c>
      <c r="I34" s="82"/>
    </row>
    <row r="35" spans="1:11">
      <c r="A35" s="250" t="s">
        <v>439</v>
      </c>
      <c r="B35" s="489"/>
      <c r="C35" s="490"/>
      <c r="D35" s="312"/>
      <c r="E35" s="312"/>
      <c r="F35" s="312"/>
      <c r="H35" s="269"/>
      <c r="I35" s="82"/>
    </row>
    <row r="36" spans="1:11">
      <c r="A36" s="250" t="s">
        <v>440</v>
      </c>
      <c r="B36" s="489"/>
      <c r="C36" s="490"/>
      <c r="D36" s="312"/>
      <c r="E36" s="312"/>
      <c r="F36" s="312"/>
      <c r="H36" s="269"/>
      <c r="I36" s="82"/>
    </row>
    <row r="37" spans="1:11">
      <c r="A37" s="250" t="s">
        <v>441</v>
      </c>
      <c r="B37" s="489"/>
      <c r="C37" s="490"/>
      <c r="D37" s="312"/>
      <c r="E37" s="312"/>
      <c r="F37" s="312"/>
      <c r="H37" s="269"/>
      <c r="I37" s="82"/>
    </row>
    <row r="38" spans="1:11">
      <c r="A38" s="250" t="s">
        <v>442</v>
      </c>
      <c r="B38" s="489"/>
      <c r="C38" s="490"/>
      <c r="D38" s="312"/>
      <c r="E38" s="312"/>
      <c r="F38" s="312"/>
      <c r="H38" s="269"/>
      <c r="I38" s="82"/>
    </row>
    <row r="39" spans="1:11">
      <c r="A39" s="250" t="s">
        <v>443</v>
      </c>
      <c r="B39" s="489"/>
      <c r="C39" s="490"/>
      <c r="D39" s="312"/>
      <c r="E39" s="312"/>
      <c r="F39" s="312"/>
      <c r="H39" s="269"/>
      <c r="I39" s="82"/>
    </row>
    <row r="40" spans="1:11">
      <c r="A40" s="251"/>
      <c r="B40" s="145" t="s">
        <v>555</v>
      </c>
      <c r="C40" s="352" t="str">
        <f>IF(C34="","-",C34)</f>
        <v>-</v>
      </c>
      <c r="D40" s="353">
        <f>SUM(D35:D39)</f>
        <v>0</v>
      </c>
      <c r="E40" s="353">
        <f>SUM(E35:E39)</f>
        <v>0</v>
      </c>
      <c r="F40" s="252"/>
      <c r="H40" s="269"/>
      <c r="I40" s="82"/>
    </row>
    <row r="41" spans="1:11" ht="23">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c r="A42" s="251"/>
      <c r="B42" s="148" t="s">
        <v>413</v>
      </c>
      <c r="C42" s="147"/>
      <c r="D42" s="147"/>
      <c r="E42" s="147"/>
      <c r="F42" s="147"/>
      <c r="H42" s="269"/>
      <c r="I42" s="82"/>
    </row>
    <row r="43" spans="1:11">
      <c r="A43" s="250" t="s">
        <v>444</v>
      </c>
      <c r="B43" s="150" t="s">
        <v>61</v>
      </c>
      <c r="C43" s="147"/>
      <c r="D43" s="147"/>
      <c r="E43" s="312"/>
      <c r="F43" s="147"/>
      <c r="H43" s="269"/>
      <c r="I43" s="82"/>
    </row>
    <row r="44" spans="1:11">
      <c r="A44" s="250" t="s">
        <v>445</v>
      </c>
      <c r="B44" s="150" t="s">
        <v>62</v>
      </c>
      <c r="C44" s="147"/>
      <c r="D44" s="147"/>
      <c r="E44" s="312"/>
      <c r="F44" s="147"/>
      <c r="H44" s="269"/>
      <c r="I44" s="82"/>
    </row>
    <row r="45" spans="1:11">
      <c r="A45" s="250" t="s">
        <v>446</v>
      </c>
      <c r="B45" s="150" t="s">
        <v>63</v>
      </c>
      <c r="C45" s="147"/>
      <c r="D45" s="147"/>
      <c r="E45" s="312"/>
      <c r="F45" s="147"/>
      <c r="H45" s="269"/>
      <c r="I45" s="82"/>
    </row>
    <row r="46" spans="1:11">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f>
        <v>-</v>
      </c>
      <c r="K46" s="85"/>
    </row>
    <row r="47" spans="1:11" ht="14.5" thickBot="1">
      <c r="A47" s="247"/>
      <c r="B47" s="245" t="s">
        <v>71</v>
      </c>
      <c r="C47" s="246"/>
      <c r="D47" s="246"/>
      <c r="E47" s="354">
        <f>SUM(E43:E46)</f>
        <v>0</v>
      </c>
      <c r="F47" s="246"/>
      <c r="H47" s="269"/>
      <c r="I47" s="82"/>
    </row>
    <row r="48" spans="1:11" ht="14.5" thickTop="1">
      <c r="A48" s="249" t="s">
        <v>448</v>
      </c>
      <c r="B48" s="241" t="s">
        <v>72</v>
      </c>
      <c r="C48" s="311"/>
      <c r="D48" s="241"/>
      <c r="E48" s="241"/>
      <c r="F48" s="241"/>
      <c r="H48" s="269" t="str">
        <f>IF(AND(C48="",D54&lt;&gt;0),"Klaida! Įveskite etapo paramos išmokėjimo prašymo pateikimo datą","ok")</f>
        <v>ok</v>
      </c>
      <c r="I48" s="82"/>
    </row>
    <row r="49" spans="1:11">
      <c r="A49" s="250" t="s">
        <v>449</v>
      </c>
      <c r="B49" s="489"/>
      <c r="C49" s="490"/>
      <c r="D49" s="312"/>
      <c r="E49" s="312"/>
      <c r="F49" s="312"/>
      <c r="H49" s="269"/>
      <c r="I49" s="82"/>
    </row>
    <row r="50" spans="1:11">
      <c r="A50" s="250" t="s">
        <v>450</v>
      </c>
      <c r="B50" s="489"/>
      <c r="C50" s="490"/>
      <c r="D50" s="312"/>
      <c r="E50" s="312"/>
      <c r="F50" s="312"/>
      <c r="H50" s="269"/>
      <c r="I50" s="82"/>
    </row>
    <row r="51" spans="1:11">
      <c r="A51" s="250" t="s">
        <v>451</v>
      </c>
      <c r="B51" s="489"/>
      <c r="C51" s="490"/>
      <c r="D51" s="312"/>
      <c r="E51" s="312"/>
      <c r="F51" s="312"/>
      <c r="H51" s="269"/>
      <c r="I51" s="82"/>
    </row>
    <row r="52" spans="1:11">
      <c r="A52" s="250" t="s">
        <v>452</v>
      </c>
      <c r="B52" s="489"/>
      <c r="C52" s="490"/>
      <c r="D52" s="312"/>
      <c r="E52" s="312"/>
      <c r="F52" s="312"/>
      <c r="H52" s="269"/>
      <c r="I52" s="82"/>
    </row>
    <row r="53" spans="1:11">
      <c r="A53" s="250" t="s">
        <v>453</v>
      </c>
      <c r="B53" s="489"/>
      <c r="C53" s="490"/>
      <c r="D53" s="312"/>
      <c r="E53" s="312"/>
      <c r="F53" s="312"/>
      <c r="H53" s="269"/>
      <c r="I53" s="82"/>
    </row>
    <row r="54" spans="1:11">
      <c r="A54" s="251"/>
      <c r="B54" s="145" t="s">
        <v>555</v>
      </c>
      <c r="C54" s="352" t="str">
        <f>IF(C48="","-",C48)</f>
        <v>-</v>
      </c>
      <c r="D54" s="353">
        <f>SUM(D49:D53)</f>
        <v>0</v>
      </c>
      <c r="E54" s="353">
        <f>SUM(E49:E53)</f>
        <v>0</v>
      </c>
      <c r="F54" s="252"/>
      <c r="H54" s="269"/>
      <c r="I54" s="82"/>
    </row>
    <row r="55" spans="1:11" ht="23">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c r="A56" s="251"/>
      <c r="B56" s="148" t="s">
        <v>413</v>
      </c>
      <c r="C56" s="147"/>
      <c r="D56" s="147"/>
      <c r="E56" s="147"/>
      <c r="F56" s="147"/>
      <c r="H56" s="269"/>
      <c r="I56" s="82"/>
    </row>
    <row r="57" spans="1:11">
      <c r="A57" s="250" t="s">
        <v>466</v>
      </c>
      <c r="B57" s="150" t="s">
        <v>61</v>
      </c>
      <c r="C57" s="147"/>
      <c r="D57" s="147"/>
      <c r="E57" s="312"/>
      <c r="F57" s="147"/>
      <c r="H57" s="269"/>
      <c r="I57" s="82"/>
    </row>
    <row r="58" spans="1:11">
      <c r="A58" s="250" t="s">
        <v>467</v>
      </c>
      <c r="B58" s="150" t="s">
        <v>62</v>
      </c>
      <c r="C58" s="147"/>
      <c r="D58" s="147"/>
      <c r="E58" s="312"/>
      <c r="F58" s="147"/>
      <c r="H58" s="269"/>
      <c r="I58" s="82"/>
    </row>
    <row r="59" spans="1:11">
      <c r="A59" s="250" t="s">
        <v>468</v>
      </c>
      <c r="B59" s="150" t="s">
        <v>63</v>
      </c>
      <c r="C59" s="147"/>
      <c r="D59" s="147"/>
      <c r="E59" s="312"/>
      <c r="F59" s="147"/>
      <c r="H59" s="269"/>
      <c r="I59" s="82"/>
    </row>
    <row r="60" spans="1:11">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f>
        <v>-</v>
      </c>
      <c r="K60" s="85"/>
    </row>
    <row r="61" spans="1:11" ht="14.5" thickBot="1">
      <c r="A61" s="247"/>
      <c r="B61" s="245" t="s">
        <v>71</v>
      </c>
      <c r="C61" s="246"/>
      <c r="D61" s="246"/>
      <c r="E61" s="354">
        <f>SUM(E57:E60)</f>
        <v>0</v>
      </c>
      <c r="F61" s="246"/>
      <c r="H61" s="269"/>
      <c r="I61" s="82"/>
    </row>
    <row r="62" spans="1:11" ht="14.5" thickTop="1">
      <c r="A62" s="249" t="s">
        <v>454</v>
      </c>
      <c r="B62" s="241" t="s">
        <v>73</v>
      </c>
      <c r="C62" s="311"/>
      <c r="D62" s="241"/>
      <c r="E62" s="241"/>
      <c r="F62" s="241"/>
      <c r="H62" s="269" t="str">
        <f>IF(AND(C62="",D68&lt;&gt;0),"Klaida! Įveskite etapo paramos išmokėjimo prašymo pateikimo datą","ok")</f>
        <v>ok</v>
      </c>
      <c r="I62" s="82"/>
    </row>
    <row r="63" spans="1:11">
      <c r="A63" s="250" t="s">
        <v>455</v>
      </c>
      <c r="B63" s="489"/>
      <c r="C63" s="490"/>
      <c r="D63" s="312"/>
      <c r="E63" s="312"/>
      <c r="F63" s="312"/>
      <c r="H63" s="269"/>
      <c r="I63" s="82"/>
    </row>
    <row r="64" spans="1:11">
      <c r="A64" s="250" t="s">
        <v>456</v>
      </c>
      <c r="B64" s="489"/>
      <c r="C64" s="490"/>
      <c r="D64" s="312"/>
      <c r="E64" s="312"/>
      <c r="F64" s="312"/>
      <c r="H64" s="269"/>
      <c r="I64" s="82"/>
    </row>
    <row r="65" spans="1:11">
      <c r="A65" s="250" t="s">
        <v>457</v>
      </c>
      <c r="B65" s="489"/>
      <c r="C65" s="490"/>
      <c r="D65" s="312"/>
      <c r="E65" s="312"/>
      <c r="F65" s="312"/>
      <c r="H65" s="269"/>
      <c r="I65" s="82"/>
    </row>
    <row r="66" spans="1:11">
      <c r="A66" s="250" t="s">
        <v>458</v>
      </c>
      <c r="B66" s="489"/>
      <c r="C66" s="490"/>
      <c r="D66" s="312"/>
      <c r="E66" s="312"/>
      <c r="F66" s="312"/>
      <c r="H66" s="269"/>
      <c r="I66" s="82"/>
    </row>
    <row r="67" spans="1:11">
      <c r="A67" s="250" t="s">
        <v>459</v>
      </c>
      <c r="B67" s="489"/>
      <c r="C67" s="490"/>
      <c r="D67" s="312"/>
      <c r="E67" s="312"/>
      <c r="F67" s="312"/>
      <c r="H67" s="269"/>
      <c r="I67" s="82"/>
    </row>
    <row r="68" spans="1:11">
      <c r="A68" s="251"/>
      <c r="B68" s="145" t="s">
        <v>555</v>
      </c>
      <c r="C68" s="352" t="str">
        <f>IF(C62="","-",C62)</f>
        <v>-</v>
      </c>
      <c r="D68" s="353">
        <f>SUM(D63:D67)</f>
        <v>0</v>
      </c>
      <c r="E68" s="353">
        <f>SUM(E63:E67)</f>
        <v>0</v>
      </c>
      <c r="F68" s="252"/>
      <c r="H68" s="269"/>
      <c r="I68" s="82"/>
    </row>
    <row r="69" spans="1:11" ht="23">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c r="A70" s="251"/>
      <c r="B70" s="148" t="s">
        <v>413</v>
      </c>
      <c r="C70" s="147"/>
      <c r="D70" s="147"/>
      <c r="E70" s="147"/>
      <c r="F70" s="147"/>
      <c r="H70" s="269"/>
      <c r="I70" s="82"/>
    </row>
    <row r="71" spans="1:11">
      <c r="A71" s="250" t="s">
        <v>470</v>
      </c>
      <c r="B71" s="150" t="s">
        <v>61</v>
      </c>
      <c r="C71" s="147"/>
      <c r="D71" s="147"/>
      <c r="E71" s="312"/>
      <c r="F71" s="147"/>
      <c r="H71" s="269"/>
      <c r="I71" s="82"/>
    </row>
    <row r="72" spans="1:11">
      <c r="A72" s="250" t="s">
        <v>471</v>
      </c>
      <c r="B72" s="150" t="s">
        <v>62</v>
      </c>
      <c r="C72" s="147"/>
      <c r="D72" s="147"/>
      <c r="E72" s="312"/>
      <c r="F72" s="147"/>
      <c r="H72" s="269"/>
      <c r="I72" s="82"/>
    </row>
    <row r="73" spans="1:11">
      <c r="A73" s="250" t="s">
        <v>472</v>
      </c>
      <c r="B73" s="150" t="s">
        <v>63</v>
      </c>
      <c r="C73" s="147"/>
      <c r="D73" s="147"/>
      <c r="E73" s="312"/>
      <c r="F73" s="147"/>
      <c r="H73" s="269"/>
      <c r="I73" s="82"/>
    </row>
    <row r="74" spans="1:11">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f>
        <v>-</v>
      </c>
      <c r="K74" s="85"/>
    </row>
    <row r="75" spans="1:11" ht="14.5" thickBot="1">
      <c r="A75" s="247"/>
      <c r="B75" s="245" t="s">
        <v>71</v>
      </c>
      <c r="C75" s="246"/>
      <c r="D75" s="246"/>
      <c r="E75" s="354">
        <f>SUM(E71:E74)</f>
        <v>0</v>
      </c>
      <c r="F75" s="246"/>
      <c r="H75" s="269"/>
      <c r="I75" s="82"/>
    </row>
    <row r="76" spans="1:11" ht="14.5" thickTop="1">
      <c r="A76" s="249" t="s">
        <v>460</v>
      </c>
      <c r="B76" s="241" t="s">
        <v>74</v>
      </c>
      <c r="C76" s="311"/>
      <c r="D76" s="241"/>
      <c r="E76" s="241"/>
      <c r="F76" s="241"/>
      <c r="H76" s="269" t="str">
        <f>IF(AND(C76="",D82&lt;&gt;0),"Klaida! Įveskite etapo paramos išmokėjimo prašymo pateikimo datą","ok")</f>
        <v>ok</v>
      </c>
      <c r="I76" s="82"/>
    </row>
    <row r="77" spans="1:11">
      <c r="A77" s="250" t="s">
        <v>461</v>
      </c>
      <c r="B77" s="489"/>
      <c r="C77" s="490"/>
      <c r="D77" s="312"/>
      <c r="E77" s="312"/>
      <c r="F77" s="312"/>
      <c r="H77" s="269"/>
      <c r="I77" s="82"/>
    </row>
    <row r="78" spans="1:11">
      <c r="A78" s="250" t="s">
        <v>462</v>
      </c>
      <c r="B78" s="489"/>
      <c r="C78" s="490"/>
      <c r="D78" s="312"/>
      <c r="E78" s="312"/>
      <c r="F78" s="312"/>
      <c r="H78" s="269"/>
      <c r="I78" s="82"/>
    </row>
    <row r="79" spans="1:11">
      <c r="A79" s="250" t="s">
        <v>463</v>
      </c>
      <c r="B79" s="489"/>
      <c r="C79" s="490"/>
      <c r="D79" s="312"/>
      <c r="E79" s="312"/>
      <c r="F79" s="312"/>
      <c r="H79" s="269"/>
      <c r="I79" s="82"/>
    </row>
    <row r="80" spans="1:11">
      <c r="A80" s="250" t="s">
        <v>464</v>
      </c>
      <c r="B80" s="489"/>
      <c r="C80" s="490"/>
      <c r="D80" s="312"/>
      <c r="E80" s="312"/>
      <c r="F80" s="312"/>
      <c r="H80" s="269"/>
      <c r="I80" s="82"/>
    </row>
    <row r="81" spans="1:11">
      <c r="A81" s="250" t="s">
        <v>465</v>
      </c>
      <c r="B81" s="489"/>
      <c r="C81" s="490"/>
      <c r="D81" s="312"/>
      <c r="E81" s="312"/>
      <c r="F81" s="312"/>
      <c r="H81" s="269"/>
      <c r="I81" s="82"/>
    </row>
    <row r="82" spans="1:11">
      <c r="A82" s="251"/>
      <c r="B82" s="145" t="s">
        <v>555</v>
      </c>
      <c r="C82" s="352" t="str">
        <f>IF(C76="","-",C76)</f>
        <v>-</v>
      </c>
      <c r="D82" s="353">
        <f>SUM(D77:D81)</f>
        <v>0</v>
      </c>
      <c r="E82" s="353">
        <f>SUM(E77:E81)</f>
        <v>0</v>
      </c>
      <c r="F82" s="252"/>
      <c r="H82" s="269"/>
      <c r="I82" s="82"/>
    </row>
    <row r="83" spans="1:11" ht="23">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c r="A84" s="251"/>
      <c r="B84" s="148" t="s">
        <v>413</v>
      </c>
      <c r="C84" s="147"/>
      <c r="D84" s="147"/>
      <c r="E84" s="147"/>
      <c r="F84" s="147"/>
      <c r="H84" s="269"/>
      <c r="I84" s="82"/>
    </row>
    <row r="85" spans="1:11">
      <c r="A85" s="250" t="s">
        <v>474</v>
      </c>
      <c r="B85" s="150" t="s">
        <v>61</v>
      </c>
      <c r="C85" s="147"/>
      <c r="D85" s="147"/>
      <c r="E85" s="312"/>
      <c r="F85" s="147"/>
      <c r="H85" s="269"/>
      <c r="I85" s="82"/>
    </row>
    <row r="86" spans="1:11">
      <c r="A86" s="250" t="s">
        <v>475</v>
      </c>
      <c r="B86" s="150" t="s">
        <v>62</v>
      </c>
      <c r="C86" s="147"/>
      <c r="D86" s="147"/>
      <c r="E86" s="312"/>
      <c r="F86" s="147"/>
      <c r="H86" s="269"/>
      <c r="I86" s="82"/>
    </row>
    <row r="87" spans="1:11">
      <c r="A87" s="250" t="s">
        <v>476</v>
      </c>
      <c r="B87" s="150" t="s">
        <v>63</v>
      </c>
      <c r="C87" s="147"/>
      <c r="D87" s="147"/>
      <c r="E87" s="312"/>
      <c r="F87" s="147"/>
      <c r="H87" s="269"/>
      <c r="I87" s="82"/>
    </row>
    <row r="88" spans="1:11">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f>
        <v>-</v>
      </c>
      <c r="K88" s="85"/>
    </row>
    <row r="89" spans="1:11" ht="14.5" thickBot="1">
      <c r="A89" s="247"/>
      <c r="B89" s="245" t="s">
        <v>71</v>
      </c>
      <c r="C89" s="246"/>
      <c r="D89" s="246"/>
      <c r="E89" s="354">
        <f>SUM(E85:E88)</f>
        <v>0</v>
      </c>
      <c r="F89" s="246"/>
      <c r="H89" s="269"/>
      <c r="I89" s="82"/>
    </row>
    <row r="90" spans="1:11" ht="14.5" thickTop="1"/>
  </sheetData>
  <sheetProtection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87" priority="28">
      <formula>$C$8&gt;$C$11</formula>
    </cfRule>
  </conditionalFormatting>
  <conditionalFormatting sqref="C9:C10">
    <cfRule type="expression" dxfId="86" priority="104">
      <formula>$C$10&lt;&gt;$C$9</formula>
    </cfRule>
  </conditionalFormatting>
  <conditionalFormatting sqref="C20">
    <cfRule type="expression" dxfId="85" priority="6">
      <formula>AND(C20="",D26&lt;&gt;0)</formula>
    </cfRule>
  </conditionalFormatting>
  <conditionalFormatting sqref="C34">
    <cfRule type="expression" dxfId="84" priority="8">
      <formula>AND(C34="",D40&lt;&gt;0)</formula>
    </cfRule>
  </conditionalFormatting>
  <conditionalFormatting sqref="C48">
    <cfRule type="expression" dxfId="83" priority="10">
      <formula>AND(C48="",D54&lt;&gt;0)</formula>
    </cfRule>
  </conditionalFormatting>
  <conditionalFormatting sqref="C62">
    <cfRule type="expression" dxfId="82" priority="12">
      <formula>AND(C62="",D68&lt;&gt;0)</formula>
    </cfRule>
  </conditionalFormatting>
  <conditionalFormatting sqref="C76">
    <cfRule type="expression" dxfId="81" priority="15">
      <formula>AND(C76="",D82&lt;&gt;0)</formula>
    </cfRule>
  </conditionalFormatting>
  <conditionalFormatting sqref="D11">
    <cfRule type="expression" dxfId="80" priority="67">
      <formula>$C$11&lt;&gt;$D$11</formula>
    </cfRule>
  </conditionalFormatting>
  <conditionalFormatting sqref="E33">
    <cfRule type="expression" dxfId="79" priority="29">
      <formula>E33&lt;&gt;E26</formula>
    </cfRule>
  </conditionalFormatting>
  <conditionalFormatting sqref="E47">
    <cfRule type="expression" dxfId="78" priority="30">
      <formula>E47&lt;&gt;E40</formula>
    </cfRule>
  </conditionalFormatting>
  <conditionalFormatting sqref="E61">
    <cfRule type="expression" dxfId="77" priority="31">
      <formula>E61&lt;&gt;E54</formula>
    </cfRule>
  </conditionalFormatting>
  <conditionalFormatting sqref="E75">
    <cfRule type="expression" dxfId="76" priority="106">
      <formula>E75&lt;&gt;E68</formula>
    </cfRule>
  </conditionalFormatting>
  <conditionalFormatting sqref="E89">
    <cfRule type="expression" dxfId="75" priority="32">
      <formula>E89&lt;&gt;E82</formula>
    </cfRule>
  </conditionalFormatting>
  <conditionalFormatting sqref="F19">
    <cfRule type="expression" dxfId="74" priority="27">
      <formula>$F$19&gt;$C$11</formula>
    </cfRule>
  </conditionalFormatting>
  <conditionalFormatting sqref="H12:H13">
    <cfRule type="expression" dxfId="73" priority="101">
      <formula>H12&lt;&gt;"ok"</formula>
    </cfRule>
  </conditionalFormatting>
  <conditionalFormatting sqref="H15">
    <cfRule type="expression" dxfId="72" priority="102">
      <formula>H15&lt;&gt;"ok"</formula>
    </cfRule>
  </conditionalFormatting>
  <conditionalFormatting sqref="H20">
    <cfRule type="expression" dxfId="71" priority="5">
      <formula>ISNUMBER(SEARCH("Klaida", H20))</formula>
    </cfRule>
  </conditionalFormatting>
  <conditionalFormatting sqref="H32">
    <cfRule type="expression" dxfId="70" priority="62">
      <formula>ISNUMBER(SEARCH("Klaida", H32))</formula>
    </cfRule>
  </conditionalFormatting>
  <conditionalFormatting sqref="H34">
    <cfRule type="expression" dxfId="69" priority="7">
      <formula>ISNUMBER(SEARCH("Klaida", H34))</formula>
    </cfRule>
  </conditionalFormatting>
  <conditionalFormatting sqref="H46">
    <cfRule type="expression" dxfId="68" priority="4">
      <formula>ISNUMBER(SEARCH("Klaida", H46))</formula>
    </cfRule>
  </conditionalFormatting>
  <conditionalFormatting sqref="H48">
    <cfRule type="expression" dxfId="67" priority="9">
      <formula>ISNUMBER(SEARCH("Klaida", H48))</formula>
    </cfRule>
  </conditionalFormatting>
  <conditionalFormatting sqref="H60">
    <cfRule type="expression" dxfId="66" priority="3">
      <formula>ISNUMBER(SEARCH("Klaida", H60))</formula>
    </cfRule>
  </conditionalFormatting>
  <conditionalFormatting sqref="H62">
    <cfRule type="expression" dxfId="65" priority="11">
      <formula>ISNUMBER(SEARCH("Klaida", H62))</formula>
    </cfRule>
  </conditionalFormatting>
  <conditionalFormatting sqref="H74">
    <cfRule type="expression" dxfId="64" priority="2">
      <formula>ISNUMBER(SEARCH("Klaida", H74))</formula>
    </cfRule>
  </conditionalFormatting>
  <conditionalFormatting sqref="H76">
    <cfRule type="expression" dxfId="63" priority="13">
      <formula>ISNUMBER(SEARCH("Klaida", H76))</formula>
    </cfRule>
  </conditionalFormatting>
  <conditionalFormatting sqref="H88">
    <cfRule type="expression" dxfId="62"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xmlns:xr="http://schemas.microsoft.com/office/spreadsheetml/2014/revision">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6328125" defaultRowHeight="14"/>
  <cols>
    <col min="1" max="1" width="2.6328125" style="11" hidden="1" customWidth="1"/>
    <col min="2" max="2" width="6.36328125" style="11" customWidth="1"/>
    <col min="3" max="3" width="33.6328125" style="11" customWidth="1"/>
    <col min="4" max="12" width="10" style="11" customWidth="1"/>
    <col min="13" max="13" width="5.36328125" style="10" customWidth="1"/>
    <col min="14" max="14" width="52.6328125" style="11" customWidth="1"/>
    <col min="15" max="16384" width="8.6328125" style="11"/>
  </cols>
  <sheetData>
    <row r="1" spans="1:18" s="7" customFormat="1" ht="12" customHeight="1">
      <c r="B1" s="151" t="s">
        <v>21</v>
      </c>
      <c r="C1" s="493" t="s">
        <v>671</v>
      </c>
      <c r="D1" s="493"/>
      <c r="E1" s="493"/>
      <c r="F1" s="493"/>
      <c r="G1" s="493"/>
      <c r="H1" s="493"/>
      <c r="I1" s="493"/>
      <c r="J1" s="493"/>
      <c r="K1" s="493"/>
      <c r="L1" s="493"/>
      <c r="M1" s="6"/>
      <c r="N1" s="275" t="s">
        <v>293</v>
      </c>
    </row>
    <row r="2" spans="1:18" ht="10.65" customHeight="1">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5" customHeight="1">
      <c r="A3" s="230"/>
      <c r="B3" s="440" t="s">
        <v>22</v>
      </c>
      <c r="C3" s="486" t="s">
        <v>44</v>
      </c>
      <c r="D3" s="131" t="str">
        <f>IF(AND('1'!$C$22="Verslo pradžia",YEAR('1'!$E$22)=YEAR('1'!$C$11)),"Pradžios metai","Ataskaitiniai metai")</f>
        <v>Pradžios metai</v>
      </c>
      <c r="E3" s="444" t="s">
        <v>12</v>
      </c>
      <c r="F3" s="445"/>
      <c r="G3" s="445"/>
      <c r="H3" s="445"/>
      <c r="I3" s="445"/>
      <c r="J3" s="445"/>
      <c r="K3" s="445"/>
      <c r="L3" s="445"/>
      <c r="M3" s="25"/>
      <c r="N3" s="269" t="str">
        <f>IF(COUNTIFS($D$2:$L$2,"&gt;0")&gt;0,"Dėmesio! Įsitikinkite, ar tikrai investicijų suma įvesta 5 skyriuje turi būti mažesnė už įsigijimų vertę šiame skyriuje","ok")</f>
        <v>ok</v>
      </c>
    </row>
    <row r="4" spans="1:18" s="26" customFormat="1" ht="12.75" customHeight="1" thickBot="1">
      <c r="A4" s="231"/>
      <c r="B4" s="441"/>
      <c r="C4" s="487"/>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4.5" thickTop="1">
      <c r="B5" s="152" t="s">
        <v>580</v>
      </c>
      <c r="C5" s="380" t="s">
        <v>98</v>
      </c>
      <c r="D5" s="207"/>
      <c r="E5" s="207"/>
      <c r="F5" s="207"/>
      <c r="G5" s="207"/>
      <c r="H5" s="207"/>
      <c r="I5" s="207"/>
      <c r="J5" s="207"/>
      <c r="K5" s="207"/>
      <c r="L5" s="207"/>
      <c r="M5" s="16"/>
      <c r="N5" s="276" t="s">
        <v>406</v>
      </c>
    </row>
    <row r="6" spans="1:18">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c r="B7" s="27" t="s">
        <v>582</v>
      </c>
      <c r="C7" s="381" t="s">
        <v>46</v>
      </c>
      <c r="D7" s="313"/>
      <c r="E7" s="313"/>
      <c r="F7" s="313"/>
      <c r="G7" s="313"/>
      <c r="H7" s="313"/>
      <c r="I7" s="313"/>
      <c r="J7" s="313"/>
      <c r="K7" s="313"/>
      <c r="L7" s="313"/>
      <c r="N7" s="276"/>
    </row>
    <row r="8" spans="1:18">
      <c r="B8" s="27" t="s">
        <v>583</v>
      </c>
      <c r="C8" s="381" t="s">
        <v>47</v>
      </c>
      <c r="D8" s="313"/>
      <c r="E8" s="313"/>
      <c r="F8" s="313"/>
      <c r="G8" s="313"/>
      <c r="H8" s="313"/>
      <c r="I8" s="313"/>
      <c r="J8" s="313"/>
      <c r="K8" s="313"/>
      <c r="L8" s="313"/>
      <c r="N8" s="276"/>
    </row>
    <row r="9" spans="1:18">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c r="B10" s="153" t="s">
        <v>579</v>
      </c>
      <c r="C10" s="383" t="s">
        <v>39</v>
      </c>
      <c r="D10" s="196"/>
      <c r="E10" s="196"/>
      <c r="F10" s="196"/>
      <c r="G10" s="196"/>
      <c r="H10" s="196"/>
      <c r="I10" s="196"/>
      <c r="J10" s="196"/>
      <c r="K10" s="196"/>
      <c r="L10" s="196"/>
      <c r="N10" s="269" t="s">
        <v>407</v>
      </c>
    </row>
    <row r="11" spans="1:18">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c r="B12" s="27" t="s">
        <v>586</v>
      </c>
      <c r="C12" s="385" t="s">
        <v>46</v>
      </c>
      <c r="D12" s="313"/>
      <c r="E12" s="313"/>
      <c r="F12" s="313"/>
      <c r="G12" s="313"/>
      <c r="H12" s="313"/>
      <c r="I12" s="313"/>
      <c r="J12" s="313"/>
      <c r="K12" s="313"/>
      <c r="L12" s="313"/>
      <c r="N12" s="276"/>
      <c r="Q12" s="15"/>
    </row>
    <row r="13" spans="1:18">
      <c r="B13" s="27" t="s">
        <v>587</v>
      </c>
      <c r="C13" s="385" t="s">
        <v>49</v>
      </c>
      <c r="D13" s="313"/>
      <c r="E13" s="313"/>
      <c r="F13" s="313"/>
      <c r="G13" s="313"/>
      <c r="H13" s="313"/>
      <c r="I13" s="313"/>
      <c r="J13" s="313"/>
      <c r="K13" s="313"/>
      <c r="L13" s="313"/>
      <c r="N13" s="276"/>
    </row>
    <row r="14" spans="1:18">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c r="B16" s="27" t="s">
        <v>590</v>
      </c>
      <c r="C16" s="385" t="s">
        <v>52</v>
      </c>
      <c r="D16" s="313"/>
      <c r="E16" s="313"/>
      <c r="F16" s="313"/>
      <c r="G16" s="313"/>
      <c r="H16" s="313"/>
      <c r="I16" s="313"/>
      <c r="J16" s="313"/>
      <c r="K16" s="313"/>
      <c r="L16" s="313"/>
      <c r="N16" s="276"/>
    </row>
    <row r="17" spans="2:14">
      <c r="B17" s="27" t="s">
        <v>591</v>
      </c>
      <c r="C17" s="385" t="s">
        <v>53</v>
      </c>
      <c r="D17" s="313"/>
      <c r="E17" s="313"/>
      <c r="F17" s="313"/>
      <c r="G17" s="313"/>
      <c r="H17" s="313"/>
      <c r="I17" s="313"/>
      <c r="J17" s="313"/>
      <c r="K17" s="313"/>
      <c r="L17" s="313"/>
      <c r="N17" s="276"/>
    </row>
    <row r="18" spans="2:14">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c r="B20" s="153" t="s">
        <v>594</v>
      </c>
      <c r="C20" s="196" t="s">
        <v>56</v>
      </c>
      <c r="D20" s="196"/>
      <c r="E20" s="196"/>
      <c r="F20" s="196"/>
      <c r="G20" s="196"/>
      <c r="H20" s="196"/>
      <c r="I20" s="196"/>
      <c r="J20" s="196"/>
      <c r="K20" s="196"/>
      <c r="L20" s="196"/>
      <c r="N20" s="276"/>
    </row>
    <row r="21" spans="2:14">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c r="B22" s="27" t="s">
        <v>586</v>
      </c>
      <c r="C22" s="385" t="s">
        <v>46</v>
      </c>
      <c r="D22" s="313"/>
      <c r="E22" s="313"/>
      <c r="F22" s="313"/>
      <c r="G22" s="313"/>
      <c r="H22" s="313"/>
      <c r="I22" s="313"/>
      <c r="J22" s="313"/>
      <c r="K22" s="313"/>
      <c r="L22" s="313"/>
      <c r="N22" s="276"/>
    </row>
    <row r="23" spans="2:14">
      <c r="B23" s="27" t="s">
        <v>587</v>
      </c>
      <c r="C23" s="385" t="s">
        <v>49</v>
      </c>
      <c r="D23" s="313"/>
      <c r="E23" s="313"/>
      <c r="F23" s="313"/>
      <c r="G23" s="313"/>
      <c r="H23" s="313"/>
      <c r="I23" s="313"/>
      <c r="J23" s="313"/>
      <c r="K23" s="313"/>
      <c r="L23" s="313"/>
      <c r="N23" s="276"/>
    </row>
    <row r="24" spans="2:14">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c r="B26" s="27" t="s">
        <v>590</v>
      </c>
      <c r="C26" s="385" t="s">
        <v>52</v>
      </c>
      <c r="D26" s="313"/>
      <c r="E26" s="313"/>
      <c r="F26" s="313"/>
      <c r="G26" s="313"/>
      <c r="H26" s="313"/>
      <c r="I26" s="313"/>
      <c r="J26" s="313"/>
      <c r="K26" s="313"/>
      <c r="L26" s="313"/>
      <c r="N26" s="276"/>
    </row>
    <row r="27" spans="2:14">
      <c r="B27" s="27" t="s">
        <v>591</v>
      </c>
      <c r="C27" s="385" t="s">
        <v>53</v>
      </c>
      <c r="D27" s="313"/>
      <c r="E27" s="313"/>
      <c r="F27" s="313"/>
      <c r="G27" s="313"/>
      <c r="H27" s="313"/>
      <c r="I27" s="313"/>
      <c r="J27" s="313"/>
      <c r="K27" s="313"/>
      <c r="L27" s="313"/>
      <c r="N27" s="276"/>
    </row>
    <row r="28" spans="2:14">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c r="B30" s="153" t="s">
        <v>595</v>
      </c>
      <c r="C30" s="196" t="s">
        <v>40</v>
      </c>
      <c r="D30" s="196"/>
      <c r="E30" s="196"/>
      <c r="F30" s="196"/>
      <c r="G30" s="196"/>
      <c r="H30" s="196"/>
      <c r="I30" s="196"/>
      <c r="J30" s="196"/>
      <c r="K30" s="196"/>
      <c r="L30" s="196"/>
      <c r="N30" s="276"/>
    </row>
    <row r="31" spans="2:14">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c r="B32" s="27" t="s">
        <v>597</v>
      </c>
      <c r="C32" s="385" t="s">
        <v>46</v>
      </c>
      <c r="D32" s="313"/>
      <c r="E32" s="313"/>
      <c r="F32" s="313"/>
      <c r="G32" s="313"/>
      <c r="H32" s="313"/>
      <c r="I32" s="313"/>
      <c r="J32" s="313"/>
      <c r="K32" s="313"/>
      <c r="L32" s="313"/>
      <c r="N32" s="276"/>
    </row>
    <row r="33" spans="2:14">
      <c r="B33" s="27" t="s">
        <v>598</v>
      </c>
      <c r="C33" s="385" t="s">
        <v>49</v>
      </c>
      <c r="D33" s="313"/>
      <c r="E33" s="313"/>
      <c r="F33" s="313"/>
      <c r="G33" s="313"/>
      <c r="H33" s="313"/>
      <c r="I33" s="313"/>
      <c r="J33" s="313"/>
      <c r="K33" s="313"/>
      <c r="L33" s="313"/>
      <c r="N33" s="276"/>
    </row>
    <row r="34" spans="2:14">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c r="B36" s="27" t="s">
        <v>601</v>
      </c>
      <c r="C36" s="385" t="s">
        <v>52</v>
      </c>
      <c r="D36" s="313"/>
      <c r="E36" s="313"/>
      <c r="F36" s="313"/>
      <c r="G36" s="313"/>
      <c r="H36" s="313"/>
      <c r="I36" s="313"/>
      <c r="J36" s="313"/>
      <c r="K36" s="313"/>
      <c r="L36" s="313"/>
      <c r="N36" s="276"/>
    </row>
    <row r="37" spans="2:14">
      <c r="B37" s="27" t="s">
        <v>602</v>
      </c>
      <c r="C37" s="385" t="s">
        <v>53</v>
      </c>
      <c r="D37" s="313"/>
      <c r="E37" s="313"/>
      <c r="F37" s="313"/>
      <c r="G37" s="313"/>
      <c r="H37" s="313"/>
      <c r="I37" s="313"/>
      <c r="J37" s="313"/>
      <c r="K37" s="313"/>
      <c r="L37" s="313"/>
      <c r="N37" s="276"/>
    </row>
    <row r="38" spans="2:14">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c r="B40" s="153" t="s">
        <v>605</v>
      </c>
      <c r="C40" s="196" t="s">
        <v>57</v>
      </c>
      <c r="D40" s="196"/>
      <c r="E40" s="196"/>
      <c r="F40" s="196"/>
      <c r="G40" s="196"/>
      <c r="H40" s="196"/>
      <c r="I40" s="196"/>
      <c r="J40" s="196"/>
      <c r="K40" s="196"/>
      <c r="L40" s="196"/>
      <c r="N40" s="276"/>
    </row>
    <row r="41" spans="2:14">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c r="B42" s="27" t="s">
        <v>607</v>
      </c>
      <c r="C42" s="385" t="s">
        <v>46</v>
      </c>
      <c r="D42" s="313"/>
      <c r="E42" s="313"/>
      <c r="F42" s="313"/>
      <c r="G42" s="313"/>
      <c r="H42" s="313"/>
      <c r="I42" s="313"/>
      <c r="J42" s="313"/>
      <c r="K42" s="313"/>
      <c r="L42" s="313"/>
      <c r="N42" s="276"/>
    </row>
    <row r="43" spans="2:14">
      <c r="B43" s="27" t="s">
        <v>608</v>
      </c>
      <c r="C43" s="385" t="s">
        <v>49</v>
      </c>
      <c r="D43" s="313"/>
      <c r="E43" s="313"/>
      <c r="F43" s="313"/>
      <c r="G43" s="313"/>
      <c r="H43" s="313"/>
      <c r="I43" s="313"/>
      <c r="J43" s="313"/>
      <c r="K43" s="313"/>
      <c r="L43" s="313"/>
      <c r="N43" s="276"/>
    </row>
    <row r="44" spans="2:14">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c r="B46" s="27" t="s">
        <v>611</v>
      </c>
      <c r="C46" s="385" t="s">
        <v>52</v>
      </c>
      <c r="D46" s="313"/>
      <c r="E46" s="313"/>
      <c r="F46" s="313"/>
      <c r="G46" s="313"/>
      <c r="H46" s="313"/>
      <c r="I46" s="313"/>
      <c r="J46" s="313"/>
      <c r="K46" s="313"/>
      <c r="L46" s="313"/>
      <c r="N46" s="276"/>
    </row>
    <row r="47" spans="2:14">
      <c r="B47" s="27" t="s">
        <v>612</v>
      </c>
      <c r="C47" s="385" t="s">
        <v>53</v>
      </c>
      <c r="D47" s="313"/>
      <c r="E47" s="313"/>
      <c r="F47" s="313"/>
      <c r="G47" s="313"/>
      <c r="H47" s="313"/>
      <c r="I47" s="313"/>
      <c r="J47" s="313"/>
      <c r="K47" s="313"/>
      <c r="L47" s="313"/>
      <c r="N47" s="276"/>
    </row>
    <row r="48" spans="2:14">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c r="B50" s="153" t="s">
        <v>615</v>
      </c>
      <c r="C50" s="196" t="s">
        <v>58</v>
      </c>
      <c r="D50" s="196"/>
      <c r="E50" s="196"/>
      <c r="F50" s="196"/>
      <c r="G50" s="196"/>
      <c r="H50" s="196"/>
      <c r="I50" s="196"/>
      <c r="J50" s="196"/>
      <c r="K50" s="196"/>
      <c r="L50" s="196"/>
      <c r="M50" s="16"/>
      <c r="N50" s="276"/>
    </row>
    <row r="51" spans="2:14">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c r="B52" s="27" t="s">
        <v>617</v>
      </c>
      <c r="C52" s="385" t="s">
        <v>46</v>
      </c>
      <c r="D52" s="313"/>
      <c r="E52" s="313"/>
      <c r="F52" s="313"/>
      <c r="G52" s="313"/>
      <c r="H52" s="313"/>
      <c r="I52" s="313"/>
      <c r="J52" s="313"/>
      <c r="K52" s="313"/>
      <c r="L52" s="313"/>
      <c r="N52" s="276"/>
    </row>
    <row r="53" spans="2:14">
      <c r="B53" s="27" t="s">
        <v>618</v>
      </c>
      <c r="C53" s="385" t="s">
        <v>49</v>
      </c>
      <c r="D53" s="313"/>
      <c r="E53" s="313"/>
      <c r="F53" s="313"/>
      <c r="G53" s="313"/>
      <c r="H53" s="313"/>
      <c r="I53" s="313"/>
      <c r="J53" s="313"/>
      <c r="K53" s="313"/>
      <c r="L53" s="313"/>
      <c r="N53" s="276"/>
    </row>
    <row r="54" spans="2:14" s="28" customFormat="1">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c r="B56" s="27" t="s">
        <v>621</v>
      </c>
      <c r="C56" s="385" t="s">
        <v>52</v>
      </c>
      <c r="D56" s="313"/>
      <c r="E56" s="313"/>
      <c r="F56" s="313"/>
      <c r="G56" s="313"/>
      <c r="H56" s="313"/>
      <c r="I56" s="313"/>
      <c r="J56" s="313"/>
      <c r="K56" s="313"/>
      <c r="L56" s="313"/>
      <c r="M56" s="16"/>
      <c r="N56" s="276"/>
    </row>
    <row r="57" spans="2:14">
      <c r="B57" s="27" t="s">
        <v>622</v>
      </c>
      <c r="C57" s="385" t="s">
        <v>53</v>
      </c>
      <c r="D57" s="313"/>
      <c r="E57" s="313"/>
      <c r="F57" s="313"/>
      <c r="G57" s="313"/>
      <c r="H57" s="313"/>
      <c r="I57" s="313"/>
      <c r="J57" s="313"/>
      <c r="K57" s="313"/>
      <c r="L57" s="313"/>
      <c r="M57" s="16"/>
      <c r="N57" s="276"/>
    </row>
    <row r="58" spans="2:14">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4.5" thickBot="1">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4" customHeight="1" thickTop="1">
      <c r="B60" s="212" t="s">
        <v>625</v>
      </c>
      <c r="C60" s="388" t="s">
        <v>374</v>
      </c>
      <c r="D60" s="154"/>
      <c r="E60" s="154"/>
      <c r="F60" s="154"/>
      <c r="G60" s="154"/>
      <c r="H60" s="154"/>
      <c r="I60" s="154"/>
      <c r="J60" s="154"/>
      <c r="K60" s="154"/>
      <c r="L60" s="154"/>
      <c r="M60" s="16"/>
      <c r="N60" s="276"/>
    </row>
    <row r="61" spans="2:14" ht="13.4" customHeight="1">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4" customHeight="1">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4" customHeight="1">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4" customHeight="1">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4" customHeight="1">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4" customHeight="1">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4" customHeight="1">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4" customHeight="1">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4" customHeight="1" thickBot="1">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4.5" thickTop="1"/>
  </sheetData>
  <sheetProtection sheet="1" objects="1" scenarios="1" formatRows="0" insertRows="0"/>
  <mergeCells count="4">
    <mergeCell ref="C1:L1"/>
    <mergeCell ref="B3:B4"/>
    <mergeCell ref="C3:C4"/>
    <mergeCell ref="E3:L3"/>
  </mergeCells>
  <phoneticPr fontId="12" type="noConversion"/>
  <conditionalFormatting sqref="D2:L2">
    <cfRule type="expression" dxfId="61" priority="13">
      <formula>D2&gt;0</formula>
    </cfRule>
    <cfRule type="expression" dxfId="60" priority="14">
      <formula>D2&lt;0</formula>
    </cfRule>
    <cfRule type="expression" dxfId="59" priority="15">
      <formula>D2=0</formula>
    </cfRule>
  </conditionalFormatting>
  <conditionalFormatting sqref="D4:L4">
    <cfRule type="expression" dxfId="58" priority="1">
      <formula>D4="-"</formula>
    </cfRule>
  </conditionalFormatting>
  <conditionalFormatting sqref="D9:L9">
    <cfRule type="cellIs" dxfId="57" priority="16" operator="lessThan">
      <formula>0</formula>
    </cfRule>
    <cfRule type="cellIs" dxfId="56" priority="17" operator="lessThan">
      <formula>0</formula>
    </cfRule>
  </conditionalFormatting>
  <conditionalFormatting sqref="D19:L19">
    <cfRule type="cellIs" dxfId="55" priority="28" operator="lessThan">
      <formula>0</formula>
    </cfRule>
    <cfRule type="cellIs" dxfId="54" priority="29" operator="lessThan">
      <formula>0</formula>
    </cfRule>
  </conditionalFormatting>
  <conditionalFormatting sqref="D29:L29">
    <cfRule type="cellIs" dxfId="53" priority="26" operator="lessThan">
      <formula>0</formula>
    </cfRule>
    <cfRule type="cellIs" dxfId="52" priority="27" operator="lessThan">
      <formula>0</formula>
    </cfRule>
  </conditionalFormatting>
  <conditionalFormatting sqref="D39:L39">
    <cfRule type="cellIs" dxfId="51" priority="24" operator="lessThan">
      <formula>0</formula>
    </cfRule>
    <cfRule type="cellIs" dxfId="50" priority="25" operator="lessThan">
      <formula>0</formula>
    </cfRule>
  </conditionalFormatting>
  <conditionalFormatting sqref="D49:L49">
    <cfRule type="cellIs" dxfId="49" priority="22" operator="lessThan">
      <formula>0</formula>
    </cfRule>
    <cfRule type="cellIs" dxfId="48" priority="23" operator="lessThan">
      <formula>0</formula>
    </cfRule>
  </conditionalFormatting>
  <conditionalFormatting sqref="D59:L59">
    <cfRule type="cellIs" dxfId="47" priority="20" operator="lessThan">
      <formula>0</formula>
    </cfRule>
    <cfRule type="cellIs" dxfId="46" priority="21" operator="lessThan">
      <formula>0</formula>
    </cfRule>
  </conditionalFormatting>
  <conditionalFormatting sqref="N2">
    <cfRule type="expression" dxfId="45" priority="6">
      <formula>ISNUMBER(SEARCH("Klaida", N2))</formula>
    </cfRule>
  </conditionalFormatting>
  <conditionalFormatting sqref="N3">
    <cfRule type="expression" dxfId="4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sheetPr codeName="Lapas10">
    <tabColor theme="9" tint="-0.249977111117893"/>
  </sheetPr>
  <dimension ref="A1:Z35"/>
  <sheetViews>
    <sheetView zoomScale="110" zoomScaleNormal="110" workbookViewId="0">
      <selection activeCell="G22" sqref="G22"/>
    </sheetView>
  </sheetViews>
  <sheetFormatPr defaultColWidth="8.6328125" defaultRowHeight="14"/>
  <cols>
    <col min="1" max="1" width="6.6328125" style="11" customWidth="1"/>
    <col min="2" max="2" width="27.36328125" style="11" customWidth="1"/>
    <col min="3" max="3" width="10.6328125" style="11" customWidth="1"/>
    <col min="4" max="8" width="10" style="11" customWidth="1"/>
    <col min="9" max="9" width="8.6328125" style="11" customWidth="1"/>
    <col min="10" max="11" width="10" style="11" customWidth="1"/>
    <col min="12" max="12" width="10" style="10" customWidth="1"/>
    <col min="13" max="13" width="33.08984375" style="11" customWidth="1"/>
    <col min="14" max="16384" width="8.6328125" style="11"/>
  </cols>
  <sheetData>
    <row r="1" spans="1:13" s="7" customFormat="1" ht="14.5">
      <c r="A1" s="139" t="s">
        <v>34</v>
      </c>
      <c r="B1" s="491" t="s">
        <v>376</v>
      </c>
      <c r="C1" s="491"/>
      <c r="D1" s="491"/>
      <c r="E1" s="491"/>
      <c r="F1" s="491"/>
      <c r="G1" s="491"/>
      <c r="H1" s="491"/>
      <c r="I1" s="491"/>
      <c r="J1" s="491"/>
      <c r="K1" s="491"/>
      <c r="L1" s="6"/>
      <c r="M1" s="275" t="s">
        <v>293</v>
      </c>
    </row>
    <row r="2" spans="1:13" ht="5.15" customHeight="1">
      <c r="M2" s="276"/>
    </row>
    <row r="3" spans="1:13" ht="23">
      <c r="A3" s="486" t="s">
        <v>22</v>
      </c>
      <c r="B3" s="486" t="s">
        <v>23</v>
      </c>
      <c r="C3" s="131" t="str">
        <f>IF(AND('1'!$C$22="Verslo pradžia",YEAR('1'!$E$22)=YEAR('1'!$C$11)),"Pradžios metai","Ataskaitiniai metai")</f>
        <v>Pradžios metai</v>
      </c>
      <c r="D3" s="444" t="s">
        <v>12</v>
      </c>
      <c r="E3" s="445"/>
      <c r="F3" s="445"/>
      <c r="G3" s="445"/>
      <c r="H3" s="445"/>
      <c r="I3" s="445"/>
      <c r="J3" s="445"/>
      <c r="K3" s="445"/>
      <c r="M3" s="276"/>
    </row>
    <row r="4" spans="1:13" ht="14.5" thickBot="1">
      <c r="A4" s="487"/>
      <c r="B4" s="487"/>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5" thickTop="1">
      <c r="A5" s="155" t="s">
        <v>375</v>
      </c>
      <c r="B5" s="156" t="s">
        <v>24</v>
      </c>
      <c r="C5" s="157"/>
      <c r="D5" s="157"/>
      <c r="E5" s="157"/>
      <c r="F5" s="157"/>
      <c r="G5" s="157"/>
      <c r="H5" s="157"/>
      <c r="I5" s="157"/>
      <c r="J5" s="157"/>
      <c r="K5" s="157"/>
      <c r="L5" s="19"/>
      <c r="M5" s="276"/>
    </row>
    <row r="6" spans="1:13" s="20" customFormat="1" ht="12">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c r="A7" s="21" t="s">
        <v>636</v>
      </c>
      <c r="B7" s="314"/>
      <c r="C7" s="315"/>
      <c r="D7" s="306"/>
      <c r="E7" s="306"/>
      <c r="F7" s="306"/>
      <c r="G7" s="306"/>
      <c r="H7" s="306"/>
      <c r="I7" s="306"/>
      <c r="J7" s="306"/>
      <c r="K7" s="306"/>
      <c r="L7" s="19"/>
      <c r="M7" s="276"/>
    </row>
    <row r="8" spans="1:13" s="20" customFormat="1" ht="12">
      <c r="A8" s="21" t="s">
        <v>637</v>
      </c>
      <c r="B8" s="314"/>
      <c r="C8" s="315"/>
      <c r="D8" s="306"/>
      <c r="E8" s="306"/>
      <c r="F8" s="306"/>
      <c r="G8" s="306"/>
      <c r="H8" s="306"/>
      <c r="I8" s="306"/>
      <c r="J8" s="306"/>
      <c r="K8" s="306"/>
      <c r="L8" s="19"/>
      <c r="M8" s="276"/>
    </row>
    <row r="9" spans="1:13" s="20" customFormat="1" ht="12">
      <c r="A9" s="21" t="s">
        <v>638</v>
      </c>
      <c r="B9" s="314"/>
      <c r="C9" s="315"/>
      <c r="D9" s="306"/>
      <c r="E9" s="306"/>
      <c r="F9" s="306"/>
      <c r="G9" s="306"/>
      <c r="H9" s="306"/>
      <c r="I9" s="306"/>
      <c r="J9" s="306"/>
      <c r="K9" s="306"/>
      <c r="L9" s="19"/>
      <c r="M9" s="276"/>
    </row>
    <row r="10" spans="1:13" s="20" customFormat="1" ht="12">
      <c r="A10" s="21" t="s">
        <v>639</v>
      </c>
      <c r="B10" s="314"/>
      <c r="C10" s="315"/>
      <c r="D10" s="306"/>
      <c r="E10" s="306"/>
      <c r="F10" s="306"/>
      <c r="G10" s="306"/>
      <c r="H10" s="306"/>
      <c r="I10" s="306"/>
      <c r="J10" s="306"/>
      <c r="K10" s="306"/>
      <c r="L10" s="19"/>
      <c r="M10" s="276"/>
    </row>
    <row r="11" spans="1:13" s="20" customFormat="1" ht="12">
      <c r="A11" s="21" t="s">
        <v>640</v>
      </c>
      <c r="B11" s="314"/>
      <c r="C11" s="315"/>
      <c r="D11" s="306"/>
      <c r="E11" s="306"/>
      <c r="F11" s="306"/>
      <c r="G11" s="306"/>
      <c r="H11" s="306"/>
      <c r="I11" s="306"/>
      <c r="J11" s="306"/>
      <c r="K11" s="306"/>
      <c r="L11" s="19"/>
      <c r="M11" s="276"/>
    </row>
    <row r="12" spans="1:13" s="20" customFormat="1" ht="23">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3">
      <c r="A13" s="21" t="s">
        <v>642</v>
      </c>
      <c r="B13" s="22" t="s">
        <v>27</v>
      </c>
      <c r="C13" s="316"/>
      <c r="D13" s="316"/>
      <c r="E13" s="316"/>
      <c r="F13" s="316"/>
      <c r="G13" s="316"/>
      <c r="H13" s="316"/>
      <c r="I13" s="316"/>
      <c r="J13" s="316"/>
      <c r="K13" s="316"/>
      <c r="L13" s="19"/>
      <c r="M13" s="269"/>
    </row>
    <row r="14" spans="1:13" s="20" customFormat="1" ht="12.5" thickBot="1">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5" thickTop="1">
      <c r="A15" s="155" t="s">
        <v>644</v>
      </c>
      <c r="B15" s="158" t="s">
        <v>29</v>
      </c>
      <c r="C15" s="159"/>
      <c r="D15" s="159"/>
      <c r="E15" s="159"/>
      <c r="F15" s="159"/>
      <c r="G15" s="159"/>
      <c r="H15" s="159"/>
      <c r="I15" s="159"/>
      <c r="J15" s="159"/>
      <c r="K15" s="159"/>
      <c r="L15" s="19"/>
      <c r="M15" s="276"/>
    </row>
    <row r="16" spans="1:13" s="20" customFormat="1" ht="12">
      <c r="A16" s="21" t="s">
        <v>645</v>
      </c>
      <c r="B16" s="22" t="s">
        <v>25</v>
      </c>
      <c r="C16" s="306"/>
      <c r="D16" s="306"/>
      <c r="E16" s="306"/>
      <c r="F16" s="306"/>
      <c r="G16" s="306"/>
      <c r="H16" s="306"/>
      <c r="I16" s="306"/>
      <c r="J16" s="306"/>
      <c r="K16" s="306"/>
      <c r="L16" s="19"/>
      <c r="M16" s="269" t="s">
        <v>408</v>
      </c>
    </row>
    <row r="17" spans="1:26" s="20" customFormat="1" ht="12">
      <c r="A17" s="21" t="s">
        <v>646</v>
      </c>
      <c r="B17" s="314"/>
      <c r="C17" s="306"/>
      <c r="D17" s="306"/>
      <c r="E17" s="306"/>
      <c r="F17" s="306"/>
      <c r="G17" s="306"/>
      <c r="H17" s="306"/>
      <c r="I17" s="306"/>
      <c r="J17" s="306"/>
      <c r="K17" s="306"/>
      <c r="L17" s="19"/>
      <c r="M17" s="276"/>
    </row>
    <row r="18" spans="1:26" s="20" customFormat="1" ht="12">
      <c r="A18" s="21" t="s">
        <v>647</v>
      </c>
      <c r="B18" s="314"/>
      <c r="C18" s="306"/>
      <c r="D18" s="306"/>
      <c r="E18" s="306"/>
      <c r="F18" s="306"/>
      <c r="G18" s="306"/>
      <c r="H18" s="306"/>
      <c r="I18" s="306"/>
      <c r="J18" s="306"/>
      <c r="K18" s="306"/>
      <c r="L18" s="19"/>
      <c r="M18" s="276"/>
    </row>
    <row r="19" spans="1:26" s="20" customFormat="1" ht="12">
      <c r="A19" s="21" t="s">
        <v>648</v>
      </c>
      <c r="B19" s="314"/>
      <c r="C19" s="306"/>
      <c r="D19" s="306"/>
      <c r="E19" s="306"/>
      <c r="F19" s="306"/>
      <c r="G19" s="306"/>
      <c r="H19" s="306"/>
      <c r="I19" s="306"/>
      <c r="J19" s="306"/>
      <c r="K19" s="306"/>
      <c r="L19" s="19"/>
      <c r="M19" s="276"/>
    </row>
    <row r="20" spans="1:26" s="20" customFormat="1" ht="12">
      <c r="A20" s="21" t="s">
        <v>649</v>
      </c>
      <c r="B20" s="314"/>
      <c r="C20" s="317"/>
      <c r="D20" s="317"/>
      <c r="E20" s="317"/>
      <c r="F20" s="317"/>
      <c r="G20" s="317"/>
      <c r="H20" s="317"/>
      <c r="I20" s="317"/>
      <c r="J20" s="317"/>
      <c r="K20" s="317"/>
      <c r="L20" s="19"/>
      <c r="M20" s="276"/>
    </row>
    <row r="21" spans="1:26" s="20" customFormat="1" ht="12.5" thickBot="1">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c r="A22" s="155" t="s">
        <v>651</v>
      </c>
      <c r="B22" s="158" t="s">
        <v>31</v>
      </c>
      <c r="C22" s="159"/>
      <c r="D22" s="159"/>
      <c r="E22" s="159"/>
      <c r="F22" s="159"/>
      <c r="G22" s="159"/>
      <c r="H22" s="159"/>
      <c r="I22" s="159"/>
      <c r="J22" s="159"/>
      <c r="K22" s="159"/>
      <c r="L22" s="19"/>
      <c r="M22" s="276"/>
    </row>
    <row r="23" spans="1:26" s="20" customFormat="1" ht="23">
      <c r="A23" s="21" t="s">
        <v>652</v>
      </c>
      <c r="B23" s="22" t="s">
        <v>32</v>
      </c>
      <c r="C23" s="306"/>
      <c r="D23" s="306"/>
      <c r="E23" s="306"/>
      <c r="F23" s="306"/>
      <c r="G23" s="306"/>
      <c r="H23" s="306"/>
      <c r="I23" s="306"/>
      <c r="J23" s="306"/>
      <c r="K23" s="306"/>
      <c r="L23" s="19"/>
      <c r="M23" s="276"/>
    </row>
    <row r="24" spans="1:26" s="20" customFormat="1" ht="12">
      <c r="A24" s="21" t="s">
        <v>653</v>
      </c>
      <c r="B24" s="22" t="s">
        <v>25</v>
      </c>
      <c r="C24" s="306"/>
      <c r="D24" s="306"/>
      <c r="E24" s="306"/>
      <c r="F24" s="306"/>
      <c r="G24" s="306"/>
      <c r="H24" s="306"/>
      <c r="I24" s="306"/>
      <c r="J24" s="306"/>
      <c r="K24" s="306"/>
      <c r="L24" s="19"/>
      <c r="M24" s="269" t="s">
        <v>409</v>
      </c>
    </row>
    <row r="25" spans="1:26" s="20" customFormat="1" ht="12">
      <c r="A25" s="21" t="s">
        <v>654</v>
      </c>
      <c r="B25" s="314"/>
      <c r="C25" s="306"/>
      <c r="D25" s="306"/>
      <c r="E25" s="306"/>
      <c r="F25" s="306"/>
      <c r="G25" s="306"/>
      <c r="H25" s="306"/>
      <c r="I25" s="306"/>
      <c r="J25" s="306"/>
      <c r="K25" s="306"/>
      <c r="L25" s="19"/>
      <c r="M25" s="276"/>
      <c r="Z25" s="23"/>
    </row>
    <row r="26" spans="1:26" s="20" customFormat="1" ht="12">
      <c r="A26" s="21" t="s">
        <v>655</v>
      </c>
      <c r="B26" s="314"/>
      <c r="C26" s="306"/>
      <c r="D26" s="306"/>
      <c r="E26" s="306"/>
      <c r="F26" s="306"/>
      <c r="G26" s="306"/>
      <c r="H26" s="306"/>
      <c r="I26" s="306"/>
      <c r="J26" s="306"/>
      <c r="K26" s="306"/>
      <c r="L26" s="19"/>
      <c r="M26" s="276"/>
    </row>
    <row r="27" spans="1:26" s="20" customFormat="1" ht="12">
      <c r="A27" s="21" t="s">
        <v>656</v>
      </c>
      <c r="B27" s="314"/>
      <c r="C27" s="306"/>
      <c r="D27" s="306"/>
      <c r="E27" s="306"/>
      <c r="F27" s="306"/>
      <c r="G27" s="306"/>
      <c r="H27" s="306"/>
      <c r="I27" s="306"/>
      <c r="J27" s="306"/>
      <c r="K27" s="306"/>
      <c r="L27" s="19"/>
      <c r="M27" s="276"/>
    </row>
    <row r="28" spans="1:26" s="20" customFormat="1" ht="12">
      <c r="A28" s="21" t="s">
        <v>657</v>
      </c>
      <c r="B28" s="314"/>
      <c r="C28" s="306"/>
      <c r="D28" s="306"/>
      <c r="E28" s="306"/>
      <c r="F28" s="306"/>
      <c r="G28" s="306"/>
      <c r="H28" s="306"/>
      <c r="I28" s="306"/>
      <c r="J28" s="306"/>
      <c r="K28" s="306"/>
      <c r="L28" s="19"/>
      <c r="M28" s="276"/>
    </row>
    <row r="29" spans="1:26" s="20" customFormat="1" ht="24.65" customHeight="1" thickBot="1">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3.5" thickTop="1">
      <c r="A30" s="155" t="s">
        <v>918</v>
      </c>
      <c r="B30" s="158" t="s">
        <v>923</v>
      </c>
      <c r="C30" s="159"/>
      <c r="D30" s="159"/>
      <c r="E30" s="159"/>
      <c r="F30" s="159"/>
      <c r="G30" s="159"/>
      <c r="H30" s="159"/>
      <c r="I30" s="159"/>
      <c r="J30" s="159"/>
      <c r="K30" s="159"/>
      <c r="M30" s="276"/>
    </row>
    <row r="31" spans="1:26">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c r="A33" s="20"/>
      <c r="B33" s="20"/>
      <c r="C33" s="20"/>
      <c r="D33" s="20"/>
      <c r="E33" s="20"/>
      <c r="F33" s="20"/>
      <c r="G33" s="20"/>
      <c r="H33" s="20"/>
      <c r="I33" s="20"/>
      <c r="J33" s="20"/>
      <c r="K33" s="20"/>
    </row>
    <row r="34" spans="1:11">
      <c r="C34" s="266"/>
    </row>
    <row r="35" spans="1:11">
      <c r="C35" s="266"/>
    </row>
  </sheetData>
  <sheetProtection sheet="1" objects="1" scenarios="1" formatRows="0" insertRows="0"/>
  <mergeCells count="4">
    <mergeCell ref="B1:K1"/>
    <mergeCell ref="A3:A4"/>
    <mergeCell ref="B3:B4"/>
    <mergeCell ref="D3:K3"/>
  </mergeCells>
  <phoneticPr fontId="12" type="noConversion"/>
  <conditionalFormatting sqref="A32:K32">
    <cfRule type="expression" dxfId="43" priority="2">
      <formula>$A$32&lt;&gt;""</formula>
    </cfRule>
  </conditionalFormatting>
  <conditionalFormatting sqref="C4:K4">
    <cfRule type="expression" dxfId="42" priority="4">
      <formula>C4="-"</formula>
    </cfRule>
  </conditionalFormatting>
  <conditionalFormatting sqref="C6:K6">
    <cfRule type="cellIs" dxfId="41" priority="9" operator="lessThan">
      <formula>0</formula>
    </cfRule>
  </conditionalFormatting>
  <conditionalFormatting sqref="C12:K12">
    <cfRule type="cellIs" dxfId="40" priority="15" operator="lessThan">
      <formula>0</formula>
    </cfRule>
  </conditionalFormatting>
  <conditionalFormatting sqref="C13:K13">
    <cfRule type="expression" dxfId="39" priority="8">
      <formula>ABS(C$13)&gt;C$12</formula>
    </cfRule>
  </conditionalFormatting>
  <conditionalFormatting sqref="C31:K32">
    <cfRule type="cellIs" dxfId="38" priority="1" operator="lessThan">
      <formula>0</formula>
    </cfRule>
  </conditionalFormatting>
  <dataValidations count="3">
    <dataValidation type="whole" operator="lessThan" allowBlank="1" showInputMessage="1" showErrorMessage="1" error="įveskskite neigiamą skaičių" prompt="Įveskite neigiamą skaičių" sqref="D13:K13">
      <formula1>0</formula1>
    </dataValidation>
    <dataValidation type="whole" operator="lessThan" allowBlank="1" showInputMessage="1" showErrorMessage="1" error="Įveskite neigiamą skaičių" prompt="Įveskite neigiamą skaičių" sqref="C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sheetPr codeName="Lapas11">
    <tabColor theme="9" tint="-0.249977111117893"/>
  </sheetPr>
  <dimension ref="A1:R41"/>
  <sheetViews>
    <sheetView topLeftCell="B4" zoomScale="130" zoomScaleNormal="130" workbookViewId="0">
      <selection activeCell="H19" sqref="H19"/>
    </sheetView>
  </sheetViews>
  <sheetFormatPr defaultColWidth="8.6328125" defaultRowHeight="14"/>
  <cols>
    <col min="1" max="1" width="2.6328125" style="11" hidden="1" customWidth="1"/>
    <col min="2" max="2" width="6.453125" style="11" customWidth="1"/>
    <col min="3" max="3" width="30.54296875" style="11" customWidth="1"/>
    <col min="4" max="4" width="10" style="11" customWidth="1"/>
    <col min="5" max="11" width="7.90625" style="11" customWidth="1"/>
    <col min="12" max="14" width="10" style="11" customWidth="1"/>
    <col min="15" max="15" width="10.453125" style="11" customWidth="1"/>
    <col min="16" max="16" width="10" style="11" customWidth="1"/>
    <col min="17" max="17" width="8.6328125" style="11"/>
    <col min="18" max="18" width="45.90625" style="11" customWidth="1"/>
    <col min="19" max="16384" width="8.6328125" style="11"/>
  </cols>
  <sheetData>
    <row r="1" spans="1:18" s="7" customFormat="1" ht="14.25" customHeight="1">
      <c r="B1" s="139" t="s">
        <v>36</v>
      </c>
      <c r="C1" s="517" t="s">
        <v>383</v>
      </c>
      <c r="D1" s="517"/>
      <c r="E1" s="517"/>
      <c r="F1" s="517"/>
      <c r="G1" s="517"/>
      <c r="H1" s="517"/>
      <c r="I1" s="517"/>
      <c r="J1" s="517"/>
      <c r="K1" s="517"/>
      <c r="L1" s="517"/>
      <c r="M1" s="517"/>
      <c r="N1" s="517"/>
      <c r="O1" s="517"/>
      <c r="P1" s="517"/>
      <c r="R1" s="284" t="s">
        <v>293</v>
      </c>
    </row>
    <row r="2" spans="1:18" s="3" customFormat="1" ht="12" customHeight="1">
      <c r="R2" s="276"/>
    </row>
    <row r="3" spans="1:18" s="3" customFormat="1">
      <c r="B3" s="224" t="s">
        <v>913</v>
      </c>
      <c r="C3" s="225" t="s">
        <v>382</v>
      </c>
      <c r="D3" s="225"/>
      <c r="E3" s="225"/>
      <c r="F3" s="226"/>
      <c r="G3" s="226"/>
      <c r="H3" s="226"/>
      <c r="I3" s="226"/>
      <c r="J3" s="226"/>
      <c r="K3" s="226"/>
      <c r="L3" s="226"/>
      <c r="M3" s="226"/>
      <c r="N3" s="226"/>
      <c r="O3" s="226"/>
      <c r="P3" s="227"/>
      <c r="R3" s="269" t="s">
        <v>965</v>
      </c>
    </row>
    <row r="4" spans="1:18" s="3" customFormat="1">
      <c r="A4" s="228"/>
      <c r="B4" s="502" t="s">
        <v>35</v>
      </c>
      <c r="C4" s="504" t="s">
        <v>75</v>
      </c>
      <c r="D4" s="504"/>
      <c r="E4" s="508" t="s">
        <v>388</v>
      </c>
      <c r="F4" s="509"/>
      <c r="G4" s="509"/>
      <c r="H4" s="509"/>
      <c r="I4" s="509"/>
      <c r="J4" s="509"/>
      <c r="K4" s="510"/>
      <c r="L4" s="504" t="s">
        <v>389</v>
      </c>
      <c r="M4" s="506" t="s">
        <v>390</v>
      </c>
      <c r="N4" s="506" t="s">
        <v>391</v>
      </c>
      <c r="O4" s="506" t="s">
        <v>76</v>
      </c>
      <c r="P4" s="161" t="s">
        <v>387</v>
      </c>
      <c r="R4" s="276"/>
    </row>
    <row r="5" spans="1:18" s="3" customFormat="1" ht="14.5" thickBot="1">
      <c r="A5" s="229"/>
      <c r="B5" s="503"/>
      <c r="C5" s="505"/>
      <c r="D5" s="505"/>
      <c r="E5" s="511"/>
      <c r="F5" s="512"/>
      <c r="G5" s="512"/>
      <c r="H5" s="512"/>
      <c r="I5" s="512"/>
      <c r="J5" s="512"/>
      <c r="K5" s="513"/>
      <c r="L5" s="505"/>
      <c r="M5" s="507"/>
      <c r="N5" s="507"/>
      <c r="O5" s="507"/>
      <c r="P5" s="361">
        <f>DATE(D15,12,31)</f>
        <v>366</v>
      </c>
      <c r="R5" s="276"/>
    </row>
    <row r="6" spans="1:18" s="3" customFormat="1" ht="14.5" thickTop="1">
      <c r="B6" s="33" t="s">
        <v>377</v>
      </c>
      <c r="C6" s="518"/>
      <c r="D6" s="518"/>
      <c r="E6" s="523"/>
      <c r="F6" s="524"/>
      <c r="G6" s="524"/>
      <c r="H6" s="524"/>
      <c r="I6" s="524"/>
      <c r="J6" s="524"/>
      <c r="K6" s="525"/>
      <c r="L6" s="318"/>
      <c r="M6" s="318"/>
      <c r="N6" s="319"/>
      <c r="O6" s="320"/>
      <c r="P6" s="319"/>
      <c r="R6" s="276"/>
    </row>
    <row r="7" spans="1:18" s="3" customFormat="1">
      <c r="B7" s="34" t="s">
        <v>378</v>
      </c>
      <c r="C7" s="519"/>
      <c r="D7" s="519"/>
      <c r="E7" s="520"/>
      <c r="F7" s="521"/>
      <c r="G7" s="521"/>
      <c r="H7" s="521"/>
      <c r="I7" s="521"/>
      <c r="J7" s="521"/>
      <c r="K7" s="522"/>
      <c r="L7" s="321"/>
      <c r="M7" s="321"/>
      <c r="N7" s="322"/>
      <c r="O7" s="309"/>
      <c r="P7" s="323"/>
      <c r="R7" s="276"/>
    </row>
    <row r="8" spans="1:18" s="3" customFormat="1">
      <c r="B8" s="34" t="s">
        <v>379</v>
      </c>
      <c r="C8" s="519"/>
      <c r="D8" s="519"/>
      <c r="E8" s="520"/>
      <c r="F8" s="521"/>
      <c r="G8" s="521"/>
      <c r="H8" s="521"/>
      <c r="I8" s="521"/>
      <c r="J8" s="521"/>
      <c r="K8" s="522"/>
      <c r="L8" s="321"/>
      <c r="M8" s="321"/>
      <c r="N8" s="322"/>
      <c r="O8" s="309"/>
      <c r="P8" s="323"/>
      <c r="R8" s="276"/>
    </row>
    <row r="9" spans="1:18" s="3" customFormat="1">
      <c r="B9" s="34" t="s">
        <v>380</v>
      </c>
      <c r="C9" s="519"/>
      <c r="D9" s="519"/>
      <c r="E9" s="520"/>
      <c r="F9" s="521"/>
      <c r="G9" s="521"/>
      <c r="H9" s="521"/>
      <c r="I9" s="521"/>
      <c r="J9" s="521"/>
      <c r="K9" s="522"/>
      <c r="L9" s="321"/>
      <c r="M9" s="321"/>
      <c r="N9" s="322"/>
      <c r="O9" s="309"/>
      <c r="P9" s="323"/>
      <c r="R9" s="276"/>
    </row>
    <row r="10" spans="1:18" s="3" customFormat="1" ht="15" customHeight="1" thickBot="1">
      <c r="A10" s="107"/>
      <c r="B10" s="106" t="s">
        <v>381</v>
      </c>
      <c r="C10" s="496"/>
      <c r="D10" s="496"/>
      <c r="E10" s="497"/>
      <c r="F10" s="498"/>
      <c r="G10" s="498"/>
      <c r="H10" s="498"/>
      <c r="I10" s="498"/>
      <c r="J10" s="498"/>
      <c r="K10" s="499"/>
      <c r="L10" s="324"/>
      <c r="M10" s="324"/>
      <c r="N10" s="325"/>
      <c r="O10" s="326"/>
      <c r="P10" s="327"/>
      <c r="R10" s="276"/>
    </row>
    <row r="11" spans="1:18" s="3" customFormat="1" ht="15.65" customHeight="1" thickTop="1" thickBot="1">
      <c r="A11" s="107"/>
      <c r="B11" s="500" t="s">
        <v>37</v>
      </c>
      <c r="C11" s="501"/>
      <c r="D11" s="501"/>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4.5" thickTop="1">
      <c r="R12" s="276"/>
    </row>
    <row r="13" spans="1:18" s="7" customFormat="1">
      <c r="A13" s="116"/>
      <c r="B13" s="163" t="s">
        <v>914</v>
      </c>
      <c r="C13" s="164" t="s">
        <v>384</v>
      </c>
      <c r="D13" s="164"/>
      <c r="E13" s="164"/>
      <c r="F13" s="164"/>
      <c r="G13" s="164"/>
      <c r="H13" s="164"/>
      <c r="I13" s="164"/>
      <c r="J13" s="164"/>
      <c r="K13" s="164"/>
      <c r="L13" s="164"/>
      <c r="N13" s="269" t="s">
        <v>397</v>
      </c>
    </row>
    <row r="14" spans="1:18" ht="23">
      <c r="A14" s="220"/>
      <c r="B14" s="494" t="s">
        <v>35</v>
      </c>
      <c r="C14" s="494" t="s">
        <v>77</v>
      </c>
      <c r="D14" s="131" t="str">
        <f>IF(AND('1'!$C$22="Verslo pradžia",YEAR('1'!$E$22)=YEAR('1'!$C$11)),"Pradžios metai","Ataskaitiniai metai")</f>
        <v>Pradžios metai</v>
      </c>
      <c r="E14" s="444" t="s">
        <v>12</v>
      </c>
      <c r="F14" s="445"/>
      <c r="G14" s="445"/>
      <c r="H14" s="445"/>
      <c r="I14" s="445"/>
      <c r="J14" s="445"/>
      <c r="K14" s="445"/>
      <c r="L14" s="445"/>
      <c r="N14" s="276"/>
    </row>
    <row r="15" spans="1:18" ht="14.5" thickBot="1">
      <c r="A15" s="221"/>
      <c r="B15" s="495"/>
      <c r="C15" s="495"/>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4.5" thickTop="1">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514" t="s">
        <v>964</v>
      </c>
      <c r="O17" s="514"/>
      <c r="P17" s="514"/>
      <c r="Q17" s="514"/>
      <c r="R17" s="514"/>
    </row>
    <row r="18" spans="1:18" ht="17.25" customHeight="1">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514" t="s">
        <v>963</v>
      </c>
      <c r="O18" s="514"/>
      <c r="P18" s="514"/>
      <c r="Q18" s="514"/>
      <c r="R18" s="514"/>
    </row>
    <row r="19" spans="1:18">
      <c r="B19" s="21" t="s">
        <v>907</v>
      </c>
      <c r="C19" s="21" t="s">
        <v>385</v>
      </c>
      <c r="D19" s="328"/>
      <c r="E19" s="328"/>
      <c r="F19" s="328"/>
      <c r="G19" s="328"/>
      <c r="H19" s="328"/>
      <c r="I19" s="328"/>
      <c r="J19" s="328"/>
      <c r="K19" s="328"/>
      <c r="L19" s="328"/>
      <c r="N19" s="276"/>
    </row>
    <row r="20" spans="1:18">
      <c r="B20" s="21" t="s">
        <v>908</v>
      </c>
      <c r="C20" s="21" t="s">
        <v>81</v>
      </c>
      <c r="D20" s="328"/>
      <c r="E20" s="328"/>
      <c r="F20" s="328"/>
      <c r="G20" s="328"/>
      <c r="H20" s="328"/>
      <c r="I20" s="328"/>
      <c r="J20" s="328"/>
      <c r="K20" s="328"/>
      <c r="L20" s="328"/>
      <c r="N20" s="276"/>
    </row>
    <row r="21" spans="1:18">
      <c r="B21" s="21" t="s">
        <v>909</v>
      </c>
      <c r="C21" s="21" t="s">
        <v>386</v>
      </c>
      <c r="D21" s="328"/>
      <c r="E21" s="328"/>
      <c r="F21" s="328"/>
      <c r="G21" s="328"/>
      <c r="H21" s="328"/>
      <c r="I21" s="328"/>
      <c r="J21" s="328"/>
      <c r="K21" s="328"/>
      <c r="L21" s="328"/>
      <c r="N21" s="276"/>
    </row>
    <row r="22" spans="1:18" ht="14.5" thickBot="1">
      <c r="A22" s="111"/>
      <c r="B22" s="105" t="s">
        <v>903</v>
      </c>
      <c r="C22" s="105" t="s">
        <v>82</v>
      </c>
      <c r="D22" s="329"/>
      <c r="E22" s="329"/>
      <c r="F22" s="329"/>
      <c r="G22" s="329"/>
      <c r="H22" s="329"/>
      <c r="I22" s="329"/>
      <c r="J22" s="329"/>
      <c r="K22" s="329"/>
      <c r="L22" s="329"/>
      <c r="N22" s="276"/>
    </row>
    <row r="23" spans="1:18" ht="15" thickTop="1" thickBot="1">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c r="B24" s="125" t="s">
        <v>900</v>
      </c>
      <c r="C24" s="267" t="s">
        <v>910</v>
      </c>
      <c r="D24" s="330"/>
      <c r="E24" s="330"/>
      <c r="F24" s="330"/>
      <c r="G24" s="330"/>
      <c r="H24" s="330"/>
      <c r="I24" s="330"/>
      <c r="J24" s="330"/>
      <c r="K24" s="330"/>
      <c r="L24" s="330"/>
      <c r="N24" s="515" t="s">
        <v>962</v>
      </c>
      <c r="O24" s="515"/>
      <c r="P24" s="515"/>
      <c r="Q24" s="515"/>
      <c r="R24" s="515"/>
    </row>
    <row r="25" spans="1:18" ht="14.5" thickTop="1">
      <c r="A25" s="115"/>
      <c r="B25" s="117" t="s">
        <v>901</v>
      </c>
      <c r="C25" s="117" t="s">
        <v>84</v>
      </c>
      <c r="D25" s="331"/>
      <c r="E25" s="331"/>
      <c r="F25" s="331"/>
      <c r="G25" s="331"/>
      <c r="H25" s="331"/>
      <c r="I25" s="331"/>
      <c r="J25" s="331"/>
      <c r="K25" s="331"/>
      <c r="L25" s="331"/>
      <c r="N25" s="276"/>
    </row>
    <row r="26" spans="1:18">
      <c r="R26" s="276"/>
    </row>
    <row r="27" spans="1:18" s="7" customFormat="1" ht="15" customHeight="1">
      <c r="A27" s="116"/>
      <c r="B27" s="163" t="s">
        <v>915</v>
      </c>
      <c r="C27" s="160" t="s">
        <v>404</v>
      </c>
      <c r="D27" s="160"/>
      <c r="E27" s="160"/>
      <c r="F27" s="164"/>
      <c r="G27" s="164"/>
      <c r="H27" s="164"/>
      <c r="I27" s="164"/>
      <c r="J27" s="164"/>
      <c r="K27" s="164"/>
      <c r="L27" s="164"/>
      <c r="N27" s="269" t="s">
        <v>398</v>
      </c>
    </row>
    <row r="28" spans="1:18" ht="23">
      <c r="A28" s="223"/>
      <c r="B28" s="494" t="s">
        <v>35</v>
      </c>
      <c r="C28" s="494" t="s">
        <v>77</v>
      </c>
      <c r="D28" s="131" t="str">
        <f>IF(AND('1'!$C$22="Verslo pradžia",YEAR('1'!$E$22)=YEAR('1'!$C$11)),"Pradžios metai","Ataskaitiniai metai")</f>
        <v>Pradžios metai</v>
      </c>
      <c r="E28" s="172" t="s">
        <v>12</v>
      </c>
      <c r="F28" s="391"/>
      <c r="G28" s="391"/>
      <c r="H28" s="391"/>
      <c r="I28" s="391"/>
      <c r="J28" s="391"/>
      <c r="K28" s="391"/>
      <c r="L28" s="391"/>
      <c r="N28" s="276"/>
    </row>
    <row r="29" spans="1:18" ht="14.5" thickBot="1">
      <c r="A29" s="111"/>
      <c r="B29" s="495"/>
      <c r="C29" s="495"/>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3.5" thickTop="1">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c r="B31" s="27" t="s">
        <v>897</v>
      </c>
      <c r="C31" s="36" t="s">
        <v>853</v>
      </c>
      <c r="D31" s="328"/>
      <c r="E31" s="328"/>
      <c r="F31" s="328"/>
      <c r="G31" s="328"/>
      <c r="H31" s="328"/>
      <c r="I31" s="328"/>
      <c r="J31" s="328"/>
      <c r="K31" s="328"/>
      <c r="L31" s="328"/>
      <c r="N31" s="276"/>
    </row>
    <row r="32" spans="1:18" ht="14.5" thickBot="1">
      <c r="A32" s="111"/>
      <c r="B32" s="118" t="s">
        <v>898</v>
      </c>
      <c r="C32" s="113" t="s">
        <v>86</v>
      </c>
      <c r="D32" s="329"/>
      <c r="E32" s="329"/>
      <c r="F32" s="329"/>
      <c r="G32" s="329"/>
      <c r="H32" s="329"/>
      <c r="I32" s="329"/>
      <c r="J32" s="329"/>
      <c r="K32" s="329"/>
      <c r="L32" s="329"/>
      <c r="N32" s="276"/>
    </row>
    <row r="33" spans="1:18" ht="24" thickTop="1" thickBot="1">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c r="B34" s="125" t="s">
        <v>894</v>
      </c>
      <c r="C34" s="267" t="s">
        <v>911</v>
      </c>
      <c r="D34" s="330"/>
      <c r="E34" s="330"/>
      <c r="F34" s="330"/>
      <c r="G34" s="330"/>
      <c r="H34" s="330"/>
      <c r="I34" s="330"/>
      <c r="J34" s="330"/>
      <c r="K34" s="330"/>
      <c r="L34" s="330"/>
      <c r="N34" s="516" t="s">
        <v>961</v>
      </c>
      <c r="O34" s="516"/>
      <c r="P34" s="516"/>
      <c r="Q34" s="516"/>
      <c r="R34" s="516"/>
    </row>
    <row r="35" spans="1:18" ht="14.25" customHeight="1" thickTop="1">
      <c r="A35" s="115"/>
      <c r="B35" s="120" t="s">
        <v>895</v>
      </c>
      <c r="C35" s="209" t="s">
        <v>88</v>
      </c>
      <c r="D35" s="331"/>
      <c r="E35" s="331"/>
      <c r="F35" s="331"/>
      <c r="G35" s="331"/>
      <c r="H35" s="331"/>
      <c r="I35" s="331"/>
      <c r="J35" s="331"/>
      <c r="K35" s="331"/>
      <c r="L35" s="331"/>
      <c r="N35" s="276"/>
    </row>
    <row r="37" spans="1:18">
      <c r="D37" s="255"/>
      <c r="E37" s="255"/>
    </row>
    <row r="38" spans="1:18">
      <c r="D38" s="255"/>
    </row>
    <row r="41" spans="1:18">
      <c r="D41" s="37"/>
      <c r="E41" s="37"/>
      <c r="F41" s="37"/>
      <c r="G41" s="37"/>
      <c r="H41" s="37"/>
      <c r="I41" s="37"/>
      <c r="J41" s="37"/>
      <c r="K41" s="37"/>
      <c r="L41" s="37"/>
      <c r="M41" s="37"/>
      <c r="N41" s="37"/>
      <c r="O41" s="37"/>
      <c r="P41" s="37"/>
    </row>
  </sheetData>
  <sheetProtection sheet="1" objects="1" scenarios="1" formatRows="0" insertRows="0"/>
  <mergeCells count="28">
    <mergeCell ref="N17:R17"/>
    <mergeCell ref="N18:R18"/>
    <mergeCell ref="N24:R24"/>
    <mergeCell ref="N34:R34"/>
    <mergeCell ref="C1:P1"/>
    <mergeCell ref="O4:O5"/>
    <mergeCell ref="C6:D6"/>
    <mergeCell ref="C7:D7"/>
    <mergeCell ref="C8:D8"/>
    <mergeCell ref="C9:D9"/>
    <mergeCell ref="E9:K9"/>
    <mergeCell ref="E6:K6"/>
    <mergeCell ref="E7:K7"/>
    <mergeCell ref="E8:K8"/>
    <mergeCell ref="B4:B5"/>
    <mergeCell ref="C4:D5"/>
    <mergeCell ref="L4:L5"/>
    <mergeCell ref="M4:M5"/>
    <mergeCell ref="N4:N5"/>
    <mergeCell ref="E4:K5"/>
    <mergeCell ref="B28:B29"/>
    <mergeCell ref="C28:C29"/>
    <mergeCell ref="C10:D10"/>
    <mergeCell ref="E10:K10"/>
    <mergeCell ref="B11:D11"/>
    <mergeCell ref="B14:B15"/>
    <mergeCell ref="C14:C15"/>
    <mergeCell ref="E14:L14"/>
  </mergeCells>
  <phoneticPr fontId="12" type="noConversion"/>
  <conditionalFormatting sqref="D23 D33">
    <cfRule type="expression" dxfId="37" priority="66">
      <formula>($D$23+$D$33)&lt;&gt;$P$11</formula>
    </cfRule>
  </conditionalFormatting>
  <conditionalFormatting sqref="D15:L15">
    <cfRule type="expression" dxfId="36" priority="4">
      <formula>D15="-"</formula>
    </cfRule>
  </conditionalFormatting>
  <conditionalFormatting sqref="D29:L29">
    <cfRule type="expression" dxfId="35" priority="2">
      <formula>D29="-"</formula>
    </cfRule>
  </conditionalFormatting>
  <conditionalFormatting sqref="P11">
    <cfRule type="expression" dxfId="34" priority="110">
      <formula>$P$11&lt;&gt;$D$23+$D$33</formula>
    </cfRule>
  </conditionalFormatting>
  <conditionalFormatting sqref="R11">
    <cfRule type="expression" dxfId="33"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6328125" defaultRowHeight="14"/>
  <cols>
    <col min="1" max="1" width="0" style="3" hidden="1" customWidth="1"/>
    <col min="2" max="2" width="6.36328125" style="3" customWidth="1"/>
    <col min="3" max="3" width="33.36328125" style="1" customWidth="1"/>
    <col min="4" max="12" width="10" style="3" customWidth="1"/>
    <col min="13" max="13" width="7" style="4" customWidth="1"/>
    <col min="14" max="14" width="43.453125" style="3" customWidth="1"/>
    <col min="15" max="15" width="42.90625" style="3" customWidth="1"/>
    <col min="16" max="16384" width="8.6328125" style="3"/>
  </cols>
  <sheetData>
    <row r="1" spans="2:15">
      <c r="B1" s="140" t="s">
        <v>59</v>
      </c>
      <c r="C1" s="165" t="s">
        <v>89</v>
      </c>
      <c r="D1" s="140"/>
      <c r="E1" s="140"/>
      <c r="F1" s="140"/>
      <c r="G1" s="140"/>
      <c r="H1" s="140"/>
      <c r="I1" s="140"/>
      <c r="J1" s="140"/>
      <c r="K1" s="140"/>
      <c r="L1" s="140"/>
      <c r="N1" s="284" t="s">
        <v>293</v>
      </c>
    </row>
    <row r="2" spans="2:15">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c r="B3" s="140" t="s">
        <v>392</v>
      </c>
      <c r="C3" s="264" t="s">
        <v>780</v>
      </c>
      <c r="D3" s="140"/>
      <c r="E3" s="140"/>
      <c r="F3" s="140"/>
      <c r="G3" s="140"/>
      <c r="H3" s="140"/>
      <c r="I3" s="140"/>
      <c r="J3" s="140"/>
      <c r="K3" s="140"/>
      <c r="L3" s="140"/>
      <c r="M3" s="40"/>
      <c r="N3" s="287"/>
    </row>
    <row r="4" spans="2:15">
      <c r="N4" s="287"/>
    </row>
    <row r="5" spans="2:15" ht="23">
      <c r="B5" s="526" t="s">
        <v>22</v>
      </c>
      <c r="C5" s="486" t="s">
        <v>44</v>
      </c>
      <c r="D5" s="131" t="str">
        <f>IF(AND('1'!$C$22="Verslo pradžia",YEAR('1'!$E$22)=YEAR('1'!$C$11)),"Pradžios metai","Ataskaitiniai metai")</f>
        <v>Pradžios metai</v>
      </c>
      <c r="E5" s="444" t="s">
        <v>12</v>
      </c>
      <c r="F5" s="445"/>
      <c r="G5" s="445"/>
      <c r="H5" s="445"/>
      <c r="I5" s="445"/>
      <c r="J5" s="445"/>
      <c r="K5" s="445"/>
      <c r="L5" s="445"/>
      <c r="M5" s="42"/>
      <c r="N5" s="287"/>
    </row>
    <row r="6" spans="2:15" ht="14.5" thickBot="1">
      <c r="B6" s="52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4.5" thickTop="1">
      <c r="B7" s="166"/>
      <c r="C7" s="167" t="s">
        <v>92</v>
      </c>
      <c r="D7" s="168"/>
      <c r="E7" s="169"/>
      <c r="F7" s="169"/>
      <c r="G7" s="169"/>
      <c r="H7" s="169"/>
      <c r="I7" s="169"/>
      <c r="J7" s="169"/>
      <c r="K7" s="169"/>
      <c r="L7" s="169"/>
      <c r="N7" s="287"/>
    </row>
    <row r="8" spans="2:15">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c r="B16" s="44" t="s">
        <v>719</v>
      </c>
      <c r="C16" s="18" t="s">
        <v>99</v>
      </c>
      <c r="D16" s="323"/>
      <c r="E16" s="323"/>
      <c r="F16" s="323"/>
      <c r="G16" s="323"/>
      <c r="H16" s="323"/>
      <c r="I16" s="323"/>
      <c r="J16" s="323"/>
      <c r="K16" s="323"/>
      <c r="L16" s="323"/>
      <c r="N16" s="287" t="s">
        <v>541</v>
      </c>
    </row>
    <row r="17" spans="2:14" ht="23">
      <c r="B17" s="44" t="s">
        <v>720</v>
      </c>
      <c r="C17" s="210" t="s">
        <v>417</v>
      </c>
      <c r="D17" s="108"/>
      <c r="E17" s="108"/>
      <c r="F17" s="108"/>
      <c r="G17" s="108"/>
      <c r="H17" s="108"/>
      <c r="I17" s="108"/>
      <c r="J17" s="108"/>
      <c r="K17" s="108"/>
      <c r="L17" s="108"/>
      <c r="N17" s="287" t="s">
        <v>968</v>
      </c>
    </row>
    <row r="18" spans="2:14">
      <c r="B18" s="44" t="s">
        <v>537</v>
      </c>
      <c r="C18" s="18" t="s">
        <v>100</v>
      </c>
      <c r="D18" s="323"/>
      <c r="E18" s="323"/>
      <c r="F18" s="323"/>
      <c r="G18" s="323"/>
      <c r="H18" s="323"/>
      <c r="I18" s="323"/>
      <c r="J18" s="323"/>
      <c r="K18" s="323"/>
      <c r="L18" s="323"/>
      <c r="N18" s="287" t="s">
        <v>553</v>
      </c>
    </row>
    <row r="19" spans="2:14">
      <c r="B19" s="44" t="s">
        <v>538</v>
      </c>
      <c r="C19" s="18" t="s">
        <v>102</v>
      </c>
      <c r="D19" s="323"/>
      <c r="E19" s="323"/>
      <c r="F19" s="323"/>
      <c r="G19" s="323"/>
      <c r="H19" s="323"/>
      <c r="I19" s="323"/>
      <c r="J19" s="323"/>
      <c r="K19" s="323"/>
      <c r="L19" s="323"/>
      <c r="N19" s="287" t="s">
        <v>916</v>
      </c>
    </row>
    <row r="20" spans="2:14">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c r="B22" s="44" t="s">
        <v>689</v>
      </c>
      <c r="C22" s="18" t="s">
        <v>107</v>
      </c>
      <c r="D22" s="323"/>
      <c r="E22" s="323"/>
      <c r="F22" s="323"/>
      <c r="G22" s="323"/>
      <c r="H22" s="323"/>
      <c r="I22" s="323"/>
      <c r="J22" s="323"/>
      <c r="K22" s="323"/>
      <c r="L22" s="323"/>
      <c r="N22" s="287"/>
    </row>
    <row r="23" spans="2:14">
      <c r="B23" s="44" t="s">
        <v>690</v>
      </c>
      <c r="C23" s="18" t="s">
        <v>108</v>
      </c>
      <c r="D23" s="323"/>
      <c r="E23" s="323"/>
      <c r="F23" s="323"/>
      <c r="G23" s="323"/>
      <c r="H23" s="323"/>
      <c r="I23" s="323"/>
      <c r="J23" s="323"/>
      <c r="K23" s="323"/>
      <c r="L23" s="323"/>
      <c r="N23" s="287"/>
    </row>
    <row r="24" spans="2:14">
      <c r="B24" s="44" t="s">
        <v>691</v>
      </c>
      <c r="C24" s="18" t="s">
        <v>109</v>
      </c>
      <c r="D24" s="323"/>
      <c r="E24" s="323"/>
      <c r="F24" s="323"/>
      <c r="G24" s="323"/>
      <c r="H24" s="323"/>
      <c r="I24" s="323"/>
      <c r="J24" s="323"/>
      <c r="K24" s="323"/>
      <c r="L24" s="323"/>
      <c r="M24" s="42"/>
      <c r="N24" s="287"/>
    </row>
    <row r="25" spans="2:14">
      <c r="B25" s="44" t="s">
        <v>692</v>
      </c>
      <c r="C25" s="18" t="s">
        <v>110</v>
      </c>
      <c r="D25" s="323"/>
      <c r="E25" s="323"/>
      <c r="F25" s="323"/>
      <c r="G25" s="323"/>
      <c r="H25" s="323"/>
      <c r="I25" s="323"/>
      <c r="J25" s="323"/>
      <c r="K25" s="323"/>
      <c r="L25" s="323"/>
      <c r="N25" s="287" t="s">
        <v>969</v>
      </c>
    </row>
    <row r="26" spans="2:14">
      <c r="B26" s="44" t="s">
        <v>693</v>
      </c>
      <c r="C26" s="18" t="s">
        <v>103</v>
      </c>
      <c r="D26" s="323"/>
      <c r="E26" s="323"/>
      <c r="F26" s="323"/>
      <c r="G26" s="323"/>
      <c r="H26" s="323"/>
      <c r="I26" s="323"/>
      <c r="J26" s="323"/>
      <c r="K26" s="323"/>
      <c r="L26" s="323"/>
      <c r="M26" s="43"/>
      <c r="N26" s="287"/>
    </row>
    <row r="27" spans="2:14">
      <c r="B27" s="44" t="s">
        <v>694</v>
      </c>
      <c r="C27" s="18" t="s">
        <v>96</v>
      </c>
      <c r="D27" s="323"/>
      <c r="E27" s="323"/>
      <c r="F27" s="323"/>
      <c r="G27" s="323"/>
      <c r="H27" s="323"/>
      <c r="I27" s="323"/>
      <c r="J27" s="323"/>
      <c r="K27" s="323"/>
      <c r="L27" s="323"/>
      <c r="N27" s="287"/>
    </row>
    <row r="28" spans="2:14">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c r="B29" s="44" t="s">
        <v>696</v>
      </c>
      <c r="C29" s="18" t="s">
        <v>112</v>
      </c>
      <c r="D29" s="328"/>
      <c r="E29" s="323"/>
      <c r="F29" s="323"/>
      <c r="G29" s="323"/>
      <c r="H29" s="323"/>
      <c r="I29" s="323"/>
      <c r="J29" s="323"/>
      <c r="K29" s="323"/>
      <c r="L29" s="323"/>
      <c r="N29" s="287"/>
    </row>
    <row r="30" spans="2:14">
      <c r="B30" s="44" t="s">
        <v>697</v>
      </c>
      <c r="C30" s="18" t="s">
        <v>113</v>
      </c>
      <c r="D30" s="328"/>
      <c r="E30" s="323"/>
      <c r="F30" s="323"/>
      <c r="G30" s="323"/>
      <c r="H30" s="323"/>
      <c r="I30" s="323"/>
      <c r="J30" s="323"/>
      <c r="K30" s="323"/>
      <c r="L30" s="323"/>
      <c r="N30" s="287"/>
    </row>
    <row r="31" spans="2:14">
      <c r="B31" s="44" t="s">
        <v>698</v>
      </c>
      <c r="C31" s="18" t="s">
        <v>114</v>
      </c>
      <c r="D31" s="328"/>
      <c r="E31" s="323"/>
      <c r="F31" s="323"/>
      <c r="G31" s="323"/>
      <c r="H31" s="323"/>
      <c r="I31" s="323"/>
      <c r="J31" s="323"/>
      <c r="K31" s="323"/>
      <c r="L31" s="323"/>
      <c r="M31" s="43"/>
      <c r="N31" s="287"/>
    </row>
    <row r="32" spans="2:14">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3">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75" customHeight="1" thickBot="1">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4.5" thickTop="1">
      <c r="B35" s="43"/>
      <c r="C35" s="43"/>
      <c r="D35" s="109"/>
      <c r="E35" s="109"/>
      <c r="F35" s="109"/>
      <c r="G35" s="109"/>
      <c r="H35" s="109"/>
      <c r="I35" s="109"/>
      <c r="J35" s="109"/>
      <c r="K35" s="109"/>
      <c r="L35" s="109"/>
      <c r="M35" s="43"/>
      <c r="N35" s="287"/>
    </row>
    <row r="36" spans="2:14" ht="23">
      <c r="B36" s="172"/>
      <c r="C36" s="134" t="s">
        <v>119</v>
      </c>
      <c r="D36" s="173"/>
      <c r="E36" s="173"/>
      <c r="F36" s="173"/>
      <c r="G36" s="173"/>
      <c r="H36" s="173"/>
      <c r="I36" s="173"/>
      <c r="J36" s="173"/>
      <c r="K36" s="173"/>
      <c r="L36" s="173"/>
      <c r="M36" s="43"/>
      <c r="N36" s="287"/>
    </row>
    <row r="37" spans="2:14">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c r="B40" s="44" t="s">
        <v>702</v>
      </c>
      <c r="C40" s="18" t="s">
        <v>124</v>
      </c>
      <c r="D40" s="323"/>
      <c r="E40" s="323"/>
      <c r="F40" s="323"/>
      <c r="G40" s="323"/>
      <c r="H40" s="323"/>
      <c r="I40" s="323"/>
      <c r="J40" s="323"/>
      <c r="K40" s="323"/>
      <c r="L40" s="323"/>
      <c r="N40" s="287" t="s">
        <v>553</v>
      </c>
    </row>
    <row r="41" spans="2:14">
      <c r="B41" s="44" t="s">
        <v>703</v>
      </c>
      <c r="C41" s="18" t="s">
        <v>125</v>
      </c>
      <c r="D41" s="323"/>
      <c r="E41" s="323"/>
      <c r="F41" s="323"/>
      <c r="G41" s="323"/>
      <c r="H41" s="323"/>
      <c r="I41" s="323"/>
      <c r="J41" s="323"/>
      <c r="K41" s="323"/>
      <c r="L41" s="323"/>
      <c r="N41" s="287" t="s">
        <v>553</v>
      </c>
    </row>
    <row r="42" spans="2:14">
      <c r="B42" s="44" t="s">
        <v>704</v>
      </c>
      <c r="C42" s="18" t="s">
        <v>126</v>
      </c>
      <c r="D42" s="323"/>
      <c r="E42" s="323"/>
      <c r="F42" s="323"/>
      <c r="G42" s="323"/>
      <c r="H42" s="323"/>
      <c r="I42" s="323"/>
      <c r="J42" s="323"/>
      <c r="K42" s="323"/>
      <c r="L42" s="323"/>
      <c r="N42" s="287" t="s">
        <v>553</v>
      </c>
    </row>
    <row r="43" spans="2:14">
      <c r="B43" s="44" t="s">
        <v>705</v>
      </c>
      <c r="C43" s="18" t="s">
        <v>127</v>
      </c>
      <c r="D43" s="323"/>
      <c r="E43" s="323"/>
      <c r="F43" s="323"/>
      <c r="G43" s="323"/>
      <c r="H43" s="323"/>
      <c r="I43" s="323"/>
      <c r="J43" s="323"/>
      <c r="K43" s="323"/>
      <c r="L43" s="323"/>
      <c r="N43" s="287" t="s">
        <v>553</v>
      </c>
    </row>
    <row r="44" spans="2:14">
      <c r="B44" s="44" t="s">
        <v>706</v>
      </c>
      <c r="C44" s="18" t="s">
        <v>128</v>
      </c>
      <c r="D44" s="323"/>
      <c r="E44" s="323"/>
      <c r="F44" s="323"/>
      <c r="G44" s="323"/>
      <c r="H44" s="323"/>
      <c r="I44" s="323"/>
      <c r="J44" s="323"/>
      <c r="K44" s="323"/>
      <c r="L44" s="323"/>
      <c r="N44" s="287" t="s">
        <v>553</v>
      </c>
    </row>
    <row r="45" spans="2:14" ht="23">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c r="B49" s="133" t="s">
        <v>134</v>
      </c>
      <c r="C49" s="134" t="s">
        <v>135</v>
      </c>
      <c r="D49" s="333"/>
      <c r="E49" s="333"/>
      <c r="F49" s="333"/>
      <c r="G49" s="333"/>
      <c r="H49" s="333"/>
      <c r="I49" s="333"/>
      <c r="J49" s="333"/>
      <c r="K49" s="333"/>
      <c r="L49" s="333"/>
      <c r="N49" s="287"/>
    </row>
    <row r="50" spans="2:14" ht="23">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23">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c r="B54" s="44" t="s">
        <v>713</v>
      </c>
      <c r="C54" s="18" t="s">
        <v>140</v>
      </c>
      <c r="D54" s="323"/>
      <c r="E54" s="323"/>
      <c r="F54" s="323"/>
      <c r="G54" s="323"/>
      <c r="H54" s="323"/>
      <c r="I54" s="323"/>
      <c r="J54" s="323"/>
      <c r="K54" s="323"/>
      <c r="L54" s="323"/>
      <c r="N54" s="287"/>
    </row>
    <row r="55" spans="2:14">
      <c r="B55" s="44" t="s">
        <v>714</v>
      </c>
      <c r="C55" s="18" t="s">
        <v>141</v>
      </c>
      <c r="D55" s="323"/>
      <c r="E55" s="323"/>
      <c r="F55" s="323"/>
      <c r="G55" s="323"/>
      <c r="H55" s="323"/>
      <c r="I55" s="323"/>
      <c r="J55" s="323"/>
      <c r="K55" s="323"/>
      <c r="L55" s="323"/>
      <c r="N55" s="287"/>
    </row>
    <row r="56" spans="2:14" ht="23">
      <c r="B56" s="44" t="s">
        <v>721</v>
      </c>
      <c r="C56" s="18" t="s">
        <v>142</v>
      </c>
      <c r="D56" s="323"/>
      <c r="E56" s="323"/>
      <c r="F56" s="323"/>
      <c r="G56" s="323"/>
      <c r="H56" s="323"/>
      <c r="I56" s="323"/>
      <c r="J56" s="323"/>
      <c r="K56" s="323"/>
      <c r="L56" s="323"/>
      <c r="M56" s="122"/>
      <c r="N56" s="287" t="s">
        <v>539</v>
      </c>
    </row>
    <row r="57" spans="2:14" ht="34.5">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c r="B60" s="44" t="s">
        <v>725</v>
      </c>
      <c r="C60" s="18" t="s">
        <v>140</v>
      </c>
      <c r="D60" s="328"/>
      <c r="E60" s="328"/>
      <c r="F60" s="328"/>
      <c r="G60" s="328"/>
      <c r="H60" s="328"/>
      <c r="I60" s="328"/>
      <c r="J60" s="328"/>
      <c r="K60" s="328"/>
      <c r="L60" s="328"/>
      <c r="N60" s="287"/>
    </row>
    <row r="61" spans="2:14">
      <c r="B61" s="44" t="s">
        <v>726</v>
      </c>
      <c r="C61" s="18" t="s">
        <v>141</v>
      </c>
      <c r="D61" s="328"/>
      <c r="E61" s="328"/>
      <c r="F61" s="328"/>
      <c r="G61" s="328"/>
      <c r="H61" s="328"/>
      <c r="I61" s="328"/>
      <c r="J61" s="328"/>
      <c r="K61" s="328"/>
      <c r="L61" s="328"/>
      <c r="N61" s="287"/>
    </row>
    <row r="62" spans="2:14">
      <c r="B62" s="44" t="s">
        <v>727</v>
      </c>
      <c r="C62" s="18" t="s">
        <v>143</v>
      </c>
      <c r="D62" s="328"/>
      <c r="E62" s="328"/>
      <c r="F62" s="328"/>
      <c r="G62" s="328"/>
      <c r="H62" s="328"/>
      <c r="I62" s="328"/>
      <c r="J62" s="328"/>
      <c r="K62" s="328"/>
      <c r="L62" s="328"/>
      <c r="N62" s="287"/>
    </row>
    <row r="63" spans="2:14">
      <c r="B63" s="44" t="s">
        <v>728</v>
      </c>
      <c r="C63" s="18" t="s">
        <v>144</v>
      </c>
      <c r="D63" s="328"/>
      <c r="E63" s="328"/>
      <c r="F63" s="328"/>
      <c r="G63" s="328"/>
      <c r="H63" s="328"/>
      <c r="I63" s="328"/>
      <c r="J63" s="328"/>
      <c r="K63" s="328"/>
      <c r="L63" s="328"/>
      <c r="N63" s="287"/>
    </row>
    <row r="64" spans="2:14" ht="23">
      <c r="B64" s="44" t="s">
        <v>729</v>
      </c>
      <c r="C64" s="18" t="s">
        <v>145</v>
      </c>
      <c r="D64" s="328"/>
      <c r="E64" s="328"/>
      <c r="F64" s="328"/>
      <c r="G64" s="328"/>
      <c r="H64" s="328"/>
      <c r="I64" s="328"/>
      <c r="J64" s="328"/>
      <c r="K64" s="328"/>
      <c r="L64" s="328"/>
      <c r="N64" s="287" t="s">
        <v>540</v>
      </c>
    </row>
    <row r="65" spans="2:16" ht="23">
      <c r="B65" s="133" t="s">
        <v>146</v>
      </c>
      <c r="C65" s="134" t="s">
        <v>147</v>
      </c>
      <c r="D65" s="333"/>
      <c r="E65" s="333"/>
      <c r="F65" s="333"/>
      <c r="G65" s="333"/>
      <c r="H65" s="333"/>
      <c r="I65" s="333"/>
      <c r="J65" s="333"/>
      <c r="K65" s="333"/>
      <c r="L65" s="333"/>
      <c r="N65" s="288"/>
    </row>
    <row r="66" spans="2:16" s="48" customFormat="1" ht="23.25" customHeight="1">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sheet="1" objects="1" scenarios="1" formatRows="0" insertRows="0"/>
  <mergeCells count="3">
    <mergeCell ref="B5:B6"/>
    <mergeCell ref="C5:C6"/>
    <mergeCell ref="E5:L5"/>
  </mergeCells>
  <conditionalFormatting sqref="D39">
    <cfRule type="expression" dxfId="32" priority="5">
      <formula>ABS(D$13)&gt;D$12</formula>
    </cfRule>
  </conditionalFormatting>
  <conditionalFormatting sqref="D46">
    <cfRule type="expression" dxfId="31" priority="1">
      <formula>ABS(D$13)&gt;D$12</formula>
    </cfRule>
  </conditionalFormatting>
  <conditionalFormatting sqref="D53">
    <cfRule type="expression" dxfId="30" priority="4">
      <formula>ABS(D$13)&gt;D$12</formula>
    </cfRule>
  </conditionalFormatting>
  <conditionalFormatting sqref="D59">
    <cfRule type="expression" dxfId="29" priority="3">
      <formula>ABS(D$13)&gt;D$12</formula>
    </cfRule>
  </conditionalFormatting>
  <conditionalFormatting sqref="D2:L2">
    <cfRule type="cellIs" dxfId="28" priority="16" operator="between">
      <formula>0.0001</formula>
      <formula>3</formula>
    </cfRule>
    <cfRule type="cellIs" dxfId="27" priority="17" operator="between">
      <formula>-3</formula>
      <formula>-0.0001</formula>
    </cfRule>
    <cfRule type="cellIs" dxfId="26" priority="18" operator="lessThan">
      <formula>-3</formula>
    </cfRule>
    <cfRule type="cellIs" dxfId="25" priority="19" operator="greaterThan">
      <formula>3</formula>
    </cfRule>
  </conditionalFormatting>
  <conditionalFormatting sqref="D6:L6">
    <cfRule type="expression" dxfId="24" priority="9">
      <formula>D6="-"</formula>
    </cfRule>
  </conditionalFormatting>
  <conditionalFormatting sqref="E32:L32">
    <cfRule type="expression" dxfId="23" priority="6">
      <formula>E$32&lt;0</formula>
    </cfRule>
  </conditionalFormatting>
  <conditionalFormatting sqref="E48:L48">
    <cfRule type="expression" dxfId="22" priority="11">
      <formula>E48&lt;0</formula>
    </cfRule>
  </conditionalFormatting>
  <conditionalFormatting sqref="N2">
    <cfRule type="expression" dxfId="21" priority="12">
      <formula>ISNUMBER(SEARCH("Klaida", N2))</formula>
    </cfRule>
  </conditionalFormatting>
  <conditionalFormatting sqref="N32:N33">
    <cfRule type="expression" dxfId="20" priority="2">
      <formula>ISNUMBER(SEARCH("Klaida", N32))</formula>
    </cfRule>
  </conditionalFormatting>
  <conditionalFormatting sqref="N48">
    <cfRule type="expression" dxfId="19"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6328125" defaultRowHeight="14"/>
  <cols>
    <col min="1" max="1" width="0" style="3" hidden="1" customWidth="1"/>
    <col min="2" max="2" width="5.90625" style="3" customWidth="1"/>
    <col min="3" max="3" width="32.453125" style="1" customWidth="1"/>
    <col min="4" max="12" width="10" style="3" customWidth="1"/>
    <col min="13" max="13" width="4.54296875" style="49" customWidth="1"/>
    <col min="14" max="14" width="44.08984375" style="3" customWidth="1"/>
    <col min="15" max="16384" width="8.6328125" style="3"/>
  </cols>
  <sheetData>
    <row r="1" spans="2:14">
      <c r="B1" s="140" t="s">
        <v>59</v>
      </c>
      <c r="C1" s="165" t="s">
        <v>89</v>
      </c>
      <c r="D1" s="140"/>
      <c r="E1" s="140"/>
      <c r="F1" s="140"/>
      <c r="G1" s="140"/>
      <c r="H1" s="140"/>
      <c r="I1" s="140"/>
      <c r="J1" s="140"/>
      <c r="K1" s="140"/>
      <c r="L1" s="140"/>
      <c r="N1" s="284" t="s">
        <v>293</v>
      </c>
    </row>
    <row r="2" spans="2:14">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c r="B3" s="140" t="s">
        <v>393</v>
      </c>
      <c r="C3" s="264" t="s">
        <v>781</v>
      </c>
      <c r="D3" s="140"/>
      <c r="E3" s="140"/>
      <c r="F3" s="140"/>
      <c r="G3" s="140"/>
      <c r="H3" s="140"/>
      <c r="I3" s="140"/>
      <c r="J3" s="140"/>
      <c r="K3" s="140"/>
      <c r="L3" s="140"/>
      <c r="M3" s="40"/>
      <c r="N3" s="287"/>
    </row>
    <row r="4" spans="2:14">
      <c r="N4" s="287"/>
    </row>
    <row r="5" spans="2:14" ht="23">
      <c r="B5" s="526" t="s">
        <v>22</v>
      </c>
      <c r="C5" s="486" t="s">
        <v>44</v>
      </c>
      <c r="D5" s="131" t="str">
        <f>IF(AND('1'!$C$22="Verslo pradžia",YEAR('1'!$E$22)=YEAR('1'!$C$11)),"Pradžios metai","Ataskaitiniai metai")</f>
        <v>Pradžios metai</v>
      </c>
      <c r="E5" s="444" t="s">
        <v>12</v>
      </c>
      <c r="F5" s="445"/>
      <c r="G5" s="445"/>
      <c r="H5" s="445"/>
      <c r="I5" s="445"/>
      <c r="J5" s="445"/>
      <c r="K5" s="445"/>
      <c r="L5" s="445"/>
      <c r="N5" s="287"/>
    </row>
    <row r="6" spans="2:14" ht="14.5" thickBot="1">
      <c r="B6" s="527"/>
      <c r="C6" s="487"/>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3.5" thickTop="1">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c r="B11" s="21" t="s">
        <v>558</v>
      </c>
      <c r="C11" s="53" t="s">
        <v>150</v>
      </c>
      <c r="D11" s="86"/>
      <c r="E11" s="328"/>
      <c r="F11" s="328"/>
      <c r="G11" s="328"/>
      <c r="H11" s="328"/>
      <c r="I11" s="328"/>
      <c r="J11" s="328"/>
      <c r="K11" s="328"/>
      <c r="L11" s="328"/>
      <c r="M11" s="52"/>
      <c r="N11" s="287"/>
    </row>
    <row r="12" spans="2:14">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c r="B13" s="21" t="s">
        <v>559</v>
      </c>
      <c r="C13" s="53" t="s">
        <v>152</v>
      </c>
      <c r="D13" s="86"/>
      <c r="E13" s="328"/>
      <c r="F13" s="328"/>
      <c r="G13" s="328"/>
      <c r="H13" s="328"/>
      <c r="I13" s="328"/>
      <c r="J13" s="328"/>
      <c r="K13" s="328"/>
      <c r="L13" s="328"/>
      <c r="M13" s="52"/>
      <c r="N13" s="287"/>
    </row>
    <row r="14" spans="2:14">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3">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c r="B18" s="21" t="s">
        <v>564</v>
      </c>
      <c r="C18" s="53" t="s">
        <v>156</v>
      </c>
      <c r="D18" s="86"/>
      <c r="E18" s="328"/>
      <c r="F18" s="328"/>
      <c r="G18" s="328"/>
      <c r="H18" s="328"/>
      <c r="I18" s="328"/>
      <c r="J18" s="328"/>
      <c r="K18" s="328"/>
      <c r="L18" s="199"/>
      <c r="N18" s="287" t="s">
        <v>546</v>
      </c>
    </row>
    <row r="19" spans="2:14">
      <c r="B19" s="21" t="s">
        <v>565</v>
      </c>
      <c r="C19" s="53" t="s">
        <v>543</v>
      </c>
      <c r="D19" s="86"/>
      <c r="E19" s="328"/>
      <c r="F19" s="328"/>
      <c r="G19" s="328"/>
      <c r="H19" s="328"/>
      <c r="I19" s="328"/>
      <c r="J19" s="328"/>
      <c r="K19" s="328"/>
      <c r="L19" s="328"/>
      <c r="N19" s="287" t="s">
        <v>545</v>
      </c>
    </row>
    <row r="20" spans="2:14" ht="23">
      <c r="B20" s="21" t="s">
        <v>567</v>
      </c>
      <c r="C20" s="53" t="s">
        <v>893</v>
      </c>
      <c r="D20" s="86"/>
      <c r="E20" s="328"/>
      <c r="F20" s="328"/>
      <c r="G20" s="328"/>
      <c r="H20" s="328"/>
      <c r="I20" s="328"/>
      <c r="J20" s="328"/>
      <c r="K20" s="328"/>
      <c r="L20" s="328"/>
      <c r="N20" s="287" t="s">
        <v>547</v>
      </c>
    </row>
    <row r="21" spans="2:14">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3">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c r="D25" s="110"/>
      <c r="E25" s="110"/>
      <c r="F25" s="110"/>
      <c r="G25" s="110"/>
      <c r="H25" s="110"/>
      <c r="I25" s="110"/>
      <c r="J25" s="110"/>
      <c r="K25" s="110"/>
      <c r="L25" s="110"/>
      <c r="N25" s="287"/>
    </row>
    <row r="26" spans="2:14">
      <c r="B26" s="21" t="s">
        <v>571</v>
      </c>
      <c r="C26" s="13" t="s">
        <v>395</v>
      </c>
      <c r="D26" s="405" t="str">
        <f>IFERROR(-D23/D22,"-")</f>
        <v>-</v>
      </c>
      <c r="E26" s="335">
        <v>0.15</v>
      </c>
      <c r="F26" s="335">
        <v>0.15</v>
      </c>
      <c r="G26" s="335">
        <v>0.15</v>
      </c>
      <c r="H26" s="335">
        <v>0.15</v>
      </c>
      <c r="I26" s="335">
        <v>0.15</v>
      </c>
      <c r="J26" s="335">
        <v>0.15</v>
      </c>
      <c r="K26" s="335">
        <v>0.15</v>
      </c>
      <c r="L26" s="335">
        <v>0.15</v>
      </c>
      <c r="N26" s="287"/>
    </row>
    <row r="27" spans="2:14" ht="29" customHeight="1">
      <c r="B27" s="21" t="s">
        <v>572</v>
      </c>
      <c r="C27" s="13" t="s">
        <v>396</v>
      </c>
      <c r="D27" s="528"/>
      <c r="E27" s="529"/>
      <c r="F27" s="529"/>
      <c r="G27" s="529"/>
      <c r="H27" s="529"/>
      <c r="I27" s="529"/>
      <c r="J27" s="529"/>
      <c r="K27" s="529"/>
      <c r="L27" s="529"/>
      <c r="N27" s="289" t="s">
        <v>971</v>
      </c>
    </row>
    <row r="30" spans="2:14">
      <c r="D30" s="110"/>
    </row>
  </sheetData>
  <sheetProtection sheet="1" objects="1" scenarios="1" formatRows="0" insertRows="0"/>
  <mergeCells count="4">
    <mergeCell ref="B5:B6"/>
    <mergeCell ref="C5:C6"/>
    <mergeCell ref="E5:L5"/>
    <mergeCell ref="D27:L27"/>
  </mergeCells>
  <phoneticPr fontId="12" type="noConversion"/>
  <conditionalFormatting sqref="D2:L2">
    <cfRule type="cellIs" dxfId="18" priority="12" operator="between">
      <formula>0.0001</formula>
      <formula>3</formula>
    </cfRule>
    <cfRule type="cellIs" dxfId="17" priority="13" operator="between">
      <formula>-3</formula>
      <formula>-0.0001</formula>
    </cfRule>
    <cfRule type="cellIs" dxfId="16" priority="14" operator="lessThan">
      <formula>-3</formula>
    </cfRule>
    <cfRule type="cellIs" dxfId="15" priority="15" operator="greaterThan">
      <formula>3</formula>
    </cfRule>
  </conditionalFormatting>
  <conditionalFormatting sqref="D6:L6">
    <cfRule type="expression" dxfId="14" priority="1">
      <formula>D6="-"</formula>
    </cfRule>
  </conditionalFormatting>
  <conditionalFormatting sqref="N2">
    <cfRule type="expression" dxfId="13" priority="8">
      <formula>N2&lt;&gt;"ok"</formula>
    </cfRule>
  </conditionalFormatting>
  <dataValidations count="1">
    <dataValidation type="whole" operator="lessThan" allowBlank="1" showInputMessage="1" showErrorMessage="1" error="Įveskite neigiamą skaičių" prompt="Įveskite neigiamą skaičių" sqref="D23 D20:L20">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6328125" defaultRowHeight="14"/>
  <cols>
    <col min="1" max="1" width="0" style="3" hidden="1" customWidth="1"/>
    <col min="2" max="2" width="6.36328125" style="3" customWidth="1"/>
    <col min="3" max="3" width="33.453125" style="1" customWidth="1"/>
    <col min="4" max="12" width="10" style="3" customWidth="1"/>
    <col min="13" max="13" width="4.453125" style="4" customWidth="1"/>
    <col min="14" max="14" width="43.54296875" style="3" customWidth="1"/>
    <col min="15" max="16384" width="8.6328125" style="3"/>
  </cols>
  <sheetData>
    <row r="1" spans="1:14" ht="14.5">
      <c r="B1" s="140" t="s">
        <v>59</v>
      </c>
      <c r="C1" s="165" t="s">
        <v>89</v>
      </c>
      <c r="D1" s="140"/>
      <c r="E1" s="140"/>
      <c r="F1" s="140"/>
      <c r="G1" s="140"/>
      <c r="H1" s="140"/>
      <c r="I1" s="140"/>
      <c r="J1" s="140"/>
      <c r="K1" s="140"/>
      <c r="L1" s="140"/>
      <c r="N1" s="275" t="s">
        <v>293</v>
      </c>
    </row>
    <row r="2" spans="1:14" ht="14.5">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c r="B3" s="140" t="s">
        <v>394</v>
      </c>
      <c r="C3" s="264" t="s">
        <v>782</v>
      </c>
      <c r="D3" s="140"/>
      <c r="E3" s="140"/>
      <c r="F3" s="140"/>
      <c r="G3" s="140"/>
      <c r="H3" s="140"/>
      <c r="I3" s="140"/>
      <c r="J3" s="140"/>
      <c r="K3" s="140"/>
      <c r="L3" s="140"/>
      <c r="M3" s="40"/>
    </row>
    <row r="4" spans="1:14">
      <c r="A4" s="218"/>
      <c r="B4" s="218"/>
      <c r="C4" s="219"/>
      <c r="D4" s="218"/>
      <c r="E4" s="218"/>
      <c r="F4" s="218"/>
      <c r="G4" s="218"/>
      <c r="H4" s="218"/>
      <c r="I4" s="218"/>
      <c r="J4" s="218"/>
      <c r="K4" s="218"/>
      <c r="L4" s="218"/>
    </row>
    <row r="5" spans="1:14" ht="23">
      <c r="B5" s="486" t="s">
        <v>22</v>
      </c>
      <c r="C5" s="486" t="s">
        <v>44</v>
      </c>
      <c r="D5" s="131" t="str">
        <f>IF(AND('1'!$C$22="Verslo pradžia",YEAR('1'!$E$22)=YEAR('1'!$C$11)),"Pradžios metai","Ataskaitiniai metai")</f>
        <v>Pradžios metai</v>
      </c>
      <c r="E5" s="444" t="s">
        <v>12</v>
      </c>
      <c r="F5" s="445"/>
      <c r="G5" s="445"/>
      <c r="H5" s="445"/>
      <c r="I5" s="445"/>
      <c r="J5" s="445"/>
      <c r="K5" s="445"/>
      <c r="L5" s="445"/>
    </row>
    <row r="6" spans="1:14" ht="14.5" thickBot="1">
      <c r="B6" s="48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4.5" thickTop="1">
      <c r="A7" s="11"/>
      <c r="B7" s="201" t="s">
        <v>479</v>
      </c>
      <c r="C7" s="202" t="s">
        <v>161</v>
      </c>
      <c r="D7" s="203"/>
      <c r="E7" s="203"/>
      <c r="F7" s="203"/>
      <c r="G7" s="203"/>
      <c r="H7" s="203"/>
      <c r="I7" s="203"/>
      <c r="J7" s="203"/>
      <c r="K7" s="203"/>
      <c r="L7" s="203"/>
    </row>
    <row r="8" spans="1:14">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3">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3">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c r="A12" s="11"/>
      <c r="B12" s="198" t="s">
        <v>508</v>
      </c>
      <c r="C12" s="18" t="s">
        <v>166</v>
      </c>
      <c r="D12" s="328"/>
      <c r="E12" s="87"/>
      <c r="F12" s="87"/>
      <c r="G12" s="87"/>
      <c r="H12" s="87"/>
      <c r="I12" s="87"/>
      <c r="J12" s="87"/>
      <c r="K12" s="87"/>
      <c r="L12" s="87"/>
      <c r="N12" s="287" t="s">
        <v>552</v>
      </c>
    </row>
    <row r="13" spans="1:14" ht="23">
      <c r="A13" s="11"/>
      <c r="B13" s="198" t="s">
        <v>509</v>
      </c>
      <c r="C13" s="210" t="s">
        <v>167</v>
      </c>
      <c r="D13" s="328"/>
      <c r="E13" s="328"/>
      <c r="F13" s="328"/>
      <c r="G13" s="328"/>
      <c r="H13" s="328"/>
      <c r="I13" s="328"/>
      <c r="J13" s="328"/>
      <c r="K13" s="328"/>
      <c r="L13" s="328"/>
      <c r="M13" s="55"/>
      <c r="N13" s="287" t="s">
        <v>974</v>
      </c>
    </row>
    <row r="14" spans="1:14" ht="23">
      <c r="A14" s="11"/>
      <c r="B14" s="198" t="s">
        <v>510</v>
      </c>
      <c r="C14" s="210" t="s">
        <v>168</v>
      </c>
      <c r="D14" s="328"/>
      <c r="E14" s="328"/>
      <c r="F14" s="328"/>
      <c r="G14" s="328"/>
      <c r="H14" s="328"/>
      <c r="I14" s="328"/>
      <c r="J14" s="328"/>
      <c r="K14" s="328"/>
      <c r="L14" s="328"/>
      <c r="M14" s="55"/>
      <c r="N14" s="287" t="s">
        <v>974</v>
      </c>
    </row>
    <row r="15" spans="1:14" ht="23">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3">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3">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3">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3">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3">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3">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3">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3">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3">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c r="A30" s="11"/>
      <c r="B30" s="200" t="s">
        <v>480</v>
      </c>
      <c r="C30" s="134" t="s">
        <v>183</v>
      </c>
      <c r="D30" s="182"/>
      <c r="E30" s="182"/>
      <c r="F30" s="182"/>
      <c r="G30" s="182"/>
      <c r="H30" s="182"/>
      <c r="I30" s="182"/>
      <c r="J30" s="182"/>
      <c r="K30" s="182"/>
      <c r="L30" s="182"/>
    </row>
    <row r="31" spans="1:14">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c r="A32" s="11"/>
      <c r="B32" s="198" t="s">
        <v>523</v>
      </c>
      <c r="C32" s="18" t="s">
        <v>185</v>
      </c>
      <c r="D32" s="199"/>
      <c r="E32" s="199"/>
      <c r="F32" s="199"/>
      <c r="G32" s="199"/>
      <c r="H32" s="199"/>
      <c r="I32" s="199"/>
      <c r="J32" s="199"/>
      <c r="K32" s="199"/>
      <c r="L32" s="199"/>
      <c r="N32" s="287" t="s">
        <v>679</v>
      </c>
    </row>
    <row r="33" spans="1:14">
      <c r="A33" s="11"/>
      <c r="B33" s="198" t="s">
        <v>524</v>
      </c>
      <c r="C33" s="18" t="s">
        <v>186</v>
      </c>
      <c r="D33" s="316"/>
      <c r="E33" s="316"/>
      <c r="F33" s="316"/>
      <c r="G33" s="316"/>
      <c r="H33" s="316"/>
      <c r="I33" s="316"/>
      <c r="J33" s="316"/>
      <c r="K33" s="316"/>
      <c r="L33" s="316"/>
      <c r="N33" s="287" t="s">
        <v>974</v>
      </c>
    </row>
    <row r="34" spans="1:14">
      <c r="A34" s="11"/>
      <c r="B34" s="198" t="s">
        <v>525</v>
      </c>
      <c r="C34" s="18" t="s">
        <v>187</v>
      </c>
      <c r="D34" s="328"/>
      <c r="E34" s="328"/>
      <c r="F34" s="328"/>
      <c r="G34" s="328"/>
      <c r="H34" s="328"/>
      <c r="I34" s="328"/>
      <c r="J34" s="328"/>
      <c r="K34" s="328"/>
      <c r="L34" s="328"/>
      <c r="N34" s="287" t="s">
        <v>974</v>
      </c>
    </row>
    <row r="35" spans="1:14">
      <c r="A35" s="11"/>
      <c r="B35" s="198" t="s">
        <v>526</v>
      </c>
      <c r="C35" s="18" t="s">
        <v>188</v>
      </c>
      <c r="D35" s="316"/>
      <c r="E35" s="316"/>
      <c r="F35" s="316"/>
      <c r="G35" s="316"/>
      <c r="H35" s="316"/>
      <c r="I35" s="316"/>
      <c r="J35" s="316"/>
      <c r="K35" s="316"/>
      <c r="L35" s="316"/>
      <c r="N35" s="287" t="s">
        <v>974</v>
      </c>
    </row>
    <row r="36" spans="1:14">
      <c r="A36" s="11"/>
      <c r="B36" s="198" t="s">
        <v>527</v>
      </c>
      <c r="C36" s="18" t="s">
        <v>189</v>
      </c>
      <c r="D36" s="328"/>
      <c r="E36" s="328"/>
      <c r="F36" s="328"/>
      <c r="G36" s="328"/>
      <c r="H36" s="328"/>
      <c r="I36" s="328"/>
      <c r="J36" s="328"/>
      <c r="K36" s="328"/>
      <c r="L36" s="328"/>
      <c r="N36" s="287" t="s">
        <v>974</v>
      </c>
    </row>
    <row r="37" spans="1:14">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3">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3">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c r="A41" s="11"/>
      <c r="B41" s="200" t="s">
        <v>481</v>
      </c>
      <c r="C41" s="134" t="s">
        <v>194</v>
      </c>
      <c r="D41" s="182"/>
      <c r="E41" s="182"/>
      <c r="F41" s="182"/>
      <c r="G41" s="182"/>
      <c r="H41" s="182"/>
      <c r="I41" s="182"/>
      <c r="J41" s="182"/>
      <c r="K41" s="182"/>
      <c r="L41" s="182"/>
    </row>
    <row r="42" spans="1:14">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c r="A43" s="11"/>
      <c r="B43" s="198" t="s">
        <v>500</v>
      </c>
      <c r="C43" s="18" t="s">
        <v>196</v>
      </c>
      <c r="D43" s="328"/>
      <c r="E43" s="328"/>
      <c r="F43" s="328"/>
      <c r="G43" s="328"/>
      <c r="H43" s="328"/>
      <c r="I43" s="328"/>
      <c r="J43" s="328"/>
      <c r="K43" s="328"/>
      <c r="L43" s="328"/>
      <c r="M43" s="42"/>
      <c r="N43" s="287" t="s">
        <v>548</v>
      </c>
    </row>
    <row r="44" spans="1:14">
      <c r="A44" s="11"/>
      <c r="B44" s="198" t="s">
        <v>501</v>
      </c>
      <c r="C44" s="18" t="s">
        <v>197</v>
      </c>
      <c r="D44" s="328"/>
      <c r="E44" s="328"/>
      <c r="F44" s="328"/>
      <c r="G44" s="328"/>
      <c r="H44" s="328"/>
      <c r="I44" s="328"/>
      <c r="J44" s="328"/>
      <c r="K44" s="328"/>
      <c r="L44" s="328"/>
      <c r="M44" s="43"/>
      <c r="N44" s="287" t="s">
        <v>548</v>
      </c>
    </row>
    <row r="45" spans="1:14">
      <c r="A45" s="11"/>
      <c r="B45" s="198" t="s">
        <v>502</v>
      </c>
      <c r="C45" s="18" t="s">
        <v>198</v>
      </c>
      <c r="D45" s="316"/>
      <c r="E45" s="316"/>
      <c r="F45" s="316"/>
      <c r="G45" s="316"/>
      <c r="H45" s="316"/>
      <c r="I45" s="316"/>
      <c r="J45" s="316"/>
      <c r="K45" s="316"/>
      <c r="L45" s="316"/>
      <c r="M45" s="42"/>
      <c r="N45" s="287" t="s">
        <v>548</v>
      </c>
    </row>
    <row r="46" spans="1:14">
      <c r="A46" s="11"/>
      <c r="B46" s="198" t="s">
        <v>503</v>
      </c>
      <c r="C46" s="18" t="s">
        <v>199</v>
      </c>
      <c r="D46" s="316"/>
      <c r="E46" s="316"/>
      <c r="F46" s="316"/>
      <c r="G46" s="316"/>
      <c r="H46" s="316"/>
      <c r="I46" s="316"/>
      <c r="J46" s="316"/>
      <c r="K46" s="316"/>
      <c r="L46" s="316"/>
      <c r="M46" s="43"/>
      <c r="N46" s="287" t="s">
        <v>548</v>
      </c>
    </row>
    <row r="47" spans="1:14" ht="23">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c r="A50" s="11"/>
      <c r="B50" s="198" t="s">
        <v>491</v>
      </c>
      <c r="C50" s="18" t="s">
        <v>203</v>
      </c>
      <c r="D50" s="363"/>
      <c r="E50" s="363"/>
      <c r="F50" s="363"/>
      <c r="G50" s="363"/>
      <c r="H50" s="363"/>
      <c r="I50" s="363"/>
      <c r="J50" s="363"/>
      <c r="K50" s="363"/>
      <c r="L50" s="363"/>
      <c r="N50" s="287" t="s">
        <v>551</v>
      </c>
    </row>
    <row r="51" spans="1:14">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c r="A53" s="11"/>
      <c r="B53" s="198" t="s">
        <v>494</v>
      </c>
      <c r="C53" s="18" t="s">
        <v>206</v>
      </c>
      <c r="D53" s="363"/>
      <c r="E53" s="363"/>
      <c r="F53" s="363"/>
      <c r="G53" s="363"/>
      <c r="H53" s="363"/>
      <c r="I53" s="363"/>
      <c r="J53" s="363"/>
      <c r="K53" s="363"/>
      <c r="L53" s="363"/>
      <c r="N53" s="287" t="s">
        <v>551</v>
      </c>
    </row>
    <row r="54" spans="1:14">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c r="A56" s="11"/>
      <c r="B56" s="198" t="s">
        <v>497</v>
      </c>
      <c r="C56" s="18" t="s">
        <v>209</v>
      </c>
      <c r="D56" s="328"/>
      <c r="E56" s="88"/>
      <c r="F56" s="88"/>
      <c r="G56" s="88"/>
      <c r="H56" s="88"/>
      <c r="I56" s="88"/>
      <c r="J56" s="88"/>
      <c r="K56" s="88"/>
      <c r="L56" s="88"/>
    </row>
    <row r="57" spans="1:14">
      <c r="A57" s="11"/>
      <c r="B57" s="198" t="s">
        <v>498</v>
      </c>
      <c r="C57" s="18" t="s">
        <v>210</v>
      </c>
      <c r="D57" s="316"/>
      <c r="E57" s="88"/>
      <c r="F57" s="88"/>
      <c r="G57" s="88"/>
      <c r="H57" s="88"/>
      <c r="I57" s="88"/>
      <c r="J57" s="88"/>
      <c r="K57" s="88"/>
      <c r="L57" s="88"/>
    </row>
    <row r="58" spans="1:14" ht="29" customHeight="1">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3">
      <c r="A59" s="11"/>
      <c r="B59" s="198" t="s">
        <v>486</v>
      </c>
      <c r="C59" s="18" t="s">
        <v>212</v>
      </c>
      <c r="D59" s="316"/>
      <c r="E59" s="323"/>
      <c r="F59" s="323"/>
      <c r="G59" s="323"/>
      <c r="H59" s="323"/>
      <c r="I59" s="323"/>
      <c r="J59" s="323"/>
      <c r="K59" s="323"/>
      <c r="L59" s="323"/>
      <c r="N59" s="287" t="s">
        <v>552</v>
      </c>
    </row>
    <row r="60" spans="1:14">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3">
      <c r="A61" s="11"/>
      <c r="B61" s="198" t="s">
        <v>482</v>
      </c>
      <c r="C61" s="18" t="s">
        <v>214</v>
      </c>
      <c r="D61" s="328"/>
      <c r="E61" s="88"/>
      <c r="F61" s="88"/>
      <c r="G61" s="88"/>
      <c r="H61" s="88"/>
      <c r="I61" s="88"/>
      <c r="J61" s="88"/>
      <c r="K61" s="88"/>
      <c r="L61" s="88"/>
      <c r="N61" s="287" t="s">
        <v>552</v>
      </c>
    </row>
    <row r="62" spans="1:14" ht="23">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3">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c r="N65" s="269" t="str">
        <f>IF(ABS(D64-'9.1'!D32)&gt;1,"Klaida! Ataskaitiniais metais pinigų likutis balanse ir pinigų srautų ataskaitoje nesutampa","ok")</f>
        <v>ok</v>
      </c>
    </row>
  </sheetData>
  <sheetProtection sheet="1" objects="1" scenarios="1" formatRows="0" insertRows="0"/>
  <mergeCells count="3">
    <mergeCell ref="B5:B6"/>
    <mergeCell ref="C5:C6"/>
    <mergeCell ref="E5:L5"/>
  </mergeCells>
  <conditionalFormatting sqref="D57">
    <cfRule type="expression" dxfId="12" priority="26">
      <formula>ABS(D$13)&gt;D$12</formula>
    </cfRule>
  </conditionalFormatting>
  <conditionalFormatting sqref="D59">
    <cfRule type="expression" dxfId="11" priority="25">
      <formula>ABS(D$13)&gt;D$12</formula>
    </cfRule>
  </conditionalFormatting>
  <conditionalFormatting sqref="D2:L2">
    <cfRule type="cellIs" dxfId="10" priority="17" operator="between">
      <formula>0.0001</formula>
      <formula>3</formula>
    </cfRule>
    <cfRule type="cellIs" dxfId="9" priority="18" operator="between">
      <formula>-3</formula>
      <formula>-0.0001</formula>
    </cfRule>
    <cfRule type="cellIs" dxfId="8" priority="19" operator="lessThan">
      <formula>-3</formula>
    </cfRule>
    <cfRule type="cellIs" dxfId="7" priority="20" operator="greaterThan">
      <formula>3</formula>
    </cfRule>
  </conditionalFormatting>
  <conditionalFormatting sqref="D6:L6">
    <cfRule type="expression" dxfId="6" priority="2">
      <formula>D6="-"</formula>
    </cfRule>
  </conditionalFormatting>
  <conditionalFormatting sqref="D33:L33 D35:L35 D38:D39">
    <cfRule type="expression" dxfId="5" priority="6">
      <formula>ABS(D$13)&gt;D$12</formula>
    </cfRule>
  </conditionalFormatting>
  <conditionalFormatting sqref="D45:L46">
    <cfRule type="expression" dxfId="4" priority="1">
      <formula>ABS(D$13)&gt;D$12</formula>
    </cfRule>
  </conditionalFormatting>
  <conditionalFormatting sqref="D64:L64">
    <cfRule type="expression" dxfId="3" priority="16">
      <formula>D$64&lt;0</formula>
    </cfRule>
  </conditionalFormatting>
  <conditionalFormatting sqref="N2">
    <cfRule type="expression" dxfId="2" priority="12">
      <formula>N2&lt;&gt;"ok"</formula>
    </cfRule>
  </conditionalFormatting>
  <conditionalFormatting sqref="N64:N65">
    <cfRule type="expression" dxfId="1"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sheetPr codeName="Lapas15">
    <tabColor theme="8" tint="-0.499984740745262"/>
  </sheetPr>
  <dimension ref="A1:Q23"/>
  <sheetViews>
    <sheetView tabSelected="1"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6328125" defaultRowHeight="14"/>
  <cols>
    <col min="1" max="1" width="4.90625" style="3" customWidth="1"/>
    <col min="2" max="2" width="20.36328125" style="1" customWidth="1"/>
    <col min="3" max="3" width="10.453125" style="1" customWidth="1"/>
    <col min="4" max="4" width="11" style="3" customWidth="1"/>
    <col min="5" max="13" width="10" style="3" customWidth="1"/>
    <col min="14" max="14" width="10" style="4" customWidth="1"/>
    <col min="15" max="15" width="3.90625" style="4" customWidth="1"/>
    <col min="16" max="16" width="32.6328125" style="4" customWidth="1"/>
    <col min="17" max="17" width="16.36328125" style="3" customWidth="1"/>
    <col min="18" max="16384" width="8.6328125" style="3"/>
  </cols>
  <sheetData>
    <row r="1" spans="1:17">
      <c r="A1" s="140" t="s">
        <v>157</v>
      </c>
      <c r="B1" s="534" t="s">
        <v>6</v>
      </c>
      <c r="C1" s="534"/>
      <c r="D1" s="534"/>
      <c r="E1" s="534"/>
      <c r="F1" s="534"/>
      <c r="G1" s="534"/>
      <c r="H1" s="392"/>
      <c r="I1" s="392"/>
      <c r="J1" s="165"/>
      <c r="K1" s="165"/>
      <c r="L1" s="165"/>
      <c r="M1" s="165"/>
      <c r="N1" s="175"/>
      <c r="P1" s="290" t="s">
        <v>293</v>
      </c>
    </row>
    <row r="2" spans="1:17">
      <c r="P2" s="291"/>
    </row>
    <row r="3" spans="1:17" ht="39">
      <c r="A3" s="494" t="s">
        <v>22</v>
      </c>
      <c r="B3" s="535"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 customHeight="1" thickBot="1">
      <c r="A4" s="495"/>
      <c r="B4" s="536"/>
      <c r="C4" s="132" t="e">
        <f ca="1">_xlfn.CONCAT("",YEAR(Parametrai!$C$13)-2)</f>
        <v>#NAME?</v>
      </c>
      <c r="D4" s="342">
        <f>IF(D3="Pradžios metai",YEAR('1'!$E$22),IF((YEAR('1'!$C$11)-1)+COUNT($C4:C4)&gt;YEAR('1'!$C$18)+Parametrai!$C$15,"-",(YEAR('1'!$C$11)-1)+COUNT($C4:C4)))</f>
        <v>1900</v>
      </c>
      <c r="E4" s="342">
        <f ca="1">IF(E3="Pradžios metai",YEAR('1'!$E$22),IF((YEAR('1'!$C$11)-1)+COUNT($C4:D4)&gt;YEAR('1'!$C$18)+Parametrai!$C$15,"-",(YEAR('1'!$C$11)-1)+COUNT($C4:D4)))</f>
        <v>1900</v>
      </c>
      <c r="F4" s="342">
        <f ca="1">IF(F3="Pradžios metai",YEAR('1'!$E$22),IF((YEAR('1'!$C$11)-1)+COUNT($C4:E4)&gt;YEAR('1'!$C$18)+Parametrai!$C$15,"-",(YEAR('1'!$C$11)-1)+COUNT($C4:E4)))</f>
        <v>1901</v>
      </c>
      <c r="G4" s="342">
        <f ca="1">IF(G3="Pradžios metai",YEAR('1'!$E$22),IF((YEAR('1'!$C$11)-1)+COUNT($C4:F4)&gt;YEAR('1'!$C$18)+Parametrai!$C$15,"-",(YEAR('1'!$C$11)-1)+COUNT($C4:F4)))</f>
        <v>1902</v>
      </c>
      <c r="H4" s="342">
        <f ca="1">IF(H3="Pradžios metai",YEAR('1'!$E$22),IF((YEAR('1'!$C$11)-1)+COUNT($C4:G4)&gt;YEAR('1'!$C$18)+Parametrai!$C$15,"-",(YEAR('1'!$C$11)-1)+COUNT($C4:G4)))</f>
        <v>1903</v>
      </c>
      <c r="I4" s="342" t="str">
        <f ca="1">IF(I3="Pradžios metai",YEAR('1'!$E$22),IF((YEAR('1'!$C$11)-1)+COUNT($C4:H4)&gt;YEAR('1'!$C$18)+Parametrai!$C$15,"-",(YEAR('1'!$C$11)-1)+COUNT($C4:H4)))</f>
        <v>-</v>
      </c>
      <c r="J4" s="342" t="str">
        <f ca="1">IF(J3="Pradžios metai",YEAR('1'!$E$22),IF((YEAR('1'!$C$11)-1)+COUNT($C4:I4)&gt;YEAR('1'!$C$18)+Parametrai!$C$15,"-",(YEAR('1'!$C$11)-1)+COUNT($C4:I4)))</f>
        <v>-</v>
      </c>
      <c r="K4" s="342" t="str">
        <f ca="1">IF(K3="Pradžios metai",YEAR('1'!$E$22),IF((YEAR('1'!$C$11)-1)+COUNT($C4:J4)&gt;YEAR('1'!$C$18)+Parametrai!$C$15,"-",(YEAR('1'!$C$11)-1)+COUNT($C4:J4)))</f>
        <v>-</v>
      </c>
      <c r="L4" s="342" t="str">
        <f ca="1">IF(L3="Pradžios metai",YEAR('1'!$E$22),IF((YEAR('1'!$C$11)-1)+COUNT($C4:K4)&gt;YEAR('1'!$C$18)+Parametrai!$C$15,"-",(YEAR('1'!$C$11)-1)+COUNT($C4:K4)))</f>
        <v>-</v>
      </c>
      <c r="M4" s="4"/>
      <c r="N4" s="291"/>
      <c r="O4" s="537" t="s">
        <v>242</v>
      </c>
      <c r="P4" s="537"/>
    </row>
    <row r="5" spans="1:17" ht="14.5" thickTop="1">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1">
        <f>Parametrai!C21</f>
        <v>1.25</v>
      </c>
      <c r="P5" s="531"/>
      <c r="Q5" s="3" t="s">
        <v>984</v>
      </c>
    </row>
    <row r="6" spans="1:17">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1">
        <f>Parametrai!C22</f>
        <v>0.65</v>
      </c>
      <c r="P6" s="531"/>
      <c r="Q6" s="3" t="s">
        <v>983</v>
      </c>
    </row>
    <row r="7" spans="1:17">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3">
        <f>Parametrai!C23</f>
        <v>0</v>
      </c>
      <c r="P7" s="533"/>
      <c r="Q7" s="3" t="s">
        <v>982</v>
      </c>
    </row>
    <row r="8" spans="1:17" ht="26">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1">
        <f>Parametrai!C24</f>
        <v>1</v>
      </c>
      <c r="P8" s="531"/>
      <c r="Q8" s="3" t="s">
        <v>981</v>
      </c>
    </row>
    <row r="9" spans="1:17">
      <c r="P9" s="291"/>
    </row>
    <row r="10" spans="1:17">
      <c r="M10" s="4"/>
      <c r="O10" s="291"/>
      <c r="P10" s="3"/>
    </row>
    <row r="11" spans="1:17">
      <c r="P11" s="291"/>
    </row>
    <row r="12" spans="1:17" ht="24" customHeight="1">
      <c r="B12" s="532" t="s">
        <v>686</v>
      </c>
      <c r="C12" s="532"/>
      <c r="D12" s="532"/>
      <c r="E12" s="532"/>
      <c r="F12" s="532"/>
      <c r="G12" s="532"/>
      <c r="H12" s="532"/>
      <c r="I12" s="532"/>
      <c r="J12" s="532"/>
      <c r="K12" s="532"/>
      <c r="L12" s="532"/>
      <c r="M12" s="2"/>
      <c r="N12" s="2"/>
      <c r="P12" s="291"/>
    </row>
    <row r="13" spans="1:17" ht="148.25" customHeight="1">
      <c r="B13" s="530" t="s">
        <v>682</v>
      </c>
      <c r="C13" s="530"/>
      <c r="D13" s="530"/>
      <c r="E13" s="530"/>
      <c r="F13" s="530"/>
      <c r="G13" s="530"/>
      <c r="H13" s="530"/>
      <c r="I13" s="530"/>
      <c r="J13" s="530"/>
      <c r="K13" s="530"/>
      <c r="L13" s="530"/>
      <c r="M13" s="412"/>
      <c r="N13" s="412"/>
      <c r="P13" s="291"/>
    </row>
    <row r="14" spans="1:17" ht="63.65" customHeight="1">
      <c r="B14" s="530" t="s">
        <v>683</v>
      </c>
      <c r="C14" s="530"/>
      <c r="D14" s="530"/>
      <c r="E14" s="530"/>
      <c r="F14" s="530"/>
      <c r="G14" s="530"/>
      <c r="H14" s="530"/>
      <c r="I14" s="530"/>
      <c r="J14" s="530"/>
      <c r="K14" s="530"/>
      <c r="L14" s="530"/>
      <c r="M14" s="412"/>
      <c r="N14" s="412"/>
      <c r="P14" s="291"/>
    </row>
    <row r="15" spans="1:17" ht="80" customHeight="1">
      <c r="B15" s="530" t="s">
        <v>684</v>
      </c>
      <c r="C15" s="530"/>
      <c r="D15" s="530"/>
      <c r="E15" s="530"/>
      <c r="F15" s="530"/>
      <c r="G15" s="530"/>
      <c r="H15" s="530"/>
      <c r="I15" s="530"/>
      <c r="J15" s="530"/>
      <c r="K15" s="530"/>
      <c r="L15" s="530"/>
      <c r="M15" s="412"/>
      <c r="N15" s="412"/>
      <c r="P15" s="291"/>
    </row>
    <row r="16" spans="1:17" ht="95.4" customHeight="1">
      <c r="B16" s="530" t="s">
        <v>975</v>
      </c>
      <c r="C16" s="530"/>
      <c r="D16" s="530"/>
      <c r="E16" s="530"/>
      <c r="F16" s="530"/>
      <c r="G16" s="530"/>
      <c r="H16" s="530"/>
      <c r="I16" s="530"/>
      <c r="J16" s="530"/>
      <c r="K16" s="530"/>
      <c r="L16" s="530"/>
      <c r="M16" s="412"/>
      <c r="N16" s="412"/>
      <c r="P16" s="291"/>
    </row>
    <row r="17" spans="2:16" ht="60.65" customHeight="1">
      <c r="B17" s="530" t="s">
        <v>685</v>
      </c>
      <c r="C17" s="530"/>
      <c r="D17" s="530"/>
      <c r="E17" s="530"/>
      <c r="F17" s="530"/>
      <c r="G17" s="530"/>
      <c r="H17" s="530"/>
      <c r="I17" s="530"/>
      <c r="J17" s="530"/>
      <c r="K17" s="530"/>
      <c r="L17" s="530"/>
      <c r="M17" s="412"/>
      <c r="N17" s="412"/>
      <c r="P17" s="291"/>
    </row>
    <row r="18" spans="2:16">
      <c r="B18" s="4"/>
    </row>
    <row r="19" spans="2:16">
      <c r="B19" s="4"/>
    </row>
    <row r="21" spans="2:16">
      <c r="B21" s="4"/>
    </row>
    <row r="22" spans="2:16">
      <c r="B22" s="4"/>
    </row>
    <row r="23" spans="2:16">
      <c r="B23" s="4"/>
    </row>
  </sheetData>
  <sheetProtection sheet="1" formatRows="0" insertRows="0"/>
  <protectedRanges>
    <protectedRange sqref="A5:B8" name="Range1"/>
  </protectedRanges>
  <mergeCells count="14">
    <mergeCell ref="O6:P6"/>
    <mergeCell ref="O7:P7"/>
    <mergeCell ref="B1:G1"/>
    <mergeCell ref="B3:B4"/>
    <mergeCell ref="A3:A4"/>
    <mergeCell ref="O4:P4"/>
    <mergeCell ref="O5:P5"/>
    <mergeCell ref="B15:L15"/>
    <mergeCell ref="B16:L16"/>
    <mergeCell ref="B17:L17"/>
    <mergeCell ref="O8:P8"/>
    <mergeCell ref="B14:L14"/>
    <mergeCell ref="B13:L13"/>
    <mergeCell ref="B12:L12"/>
  </mergeCells>
  <conditionalFormatting sqref="D4:L4">
    <cfRule type="expression" dxfId="0"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legacyDrawing r:id="rId2"/>
  <extLst xmlns:x14="http://schemas.microsoft.com/office/spreadsheetml/2009/9/main">
    <ext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sheetPr codeName="Lapas1">
    <tabColor theme="1"/>
  </sheetPr>
  <dimension ref="A1:C105"/>
  <sheetViews>
    <sheetView topLeftCell="A52" workbookViewId="0">
      <selection activeCell="F81" sqref="F81"/>
    </sheetView>
  </sheetViews>
  <sheetFormatPr defaultRowHeight="14.5"/>
  <cols>
    <col min="1" max="1" width="25.6328125" customWidth="1"/>
  </cols>
  <sheetData>
    <row r="1" spans="1:1" s="60" customFormat="1">
      <c r="A1" s="60" t="s">
        <v>224</v>
      </c>
    </row>
    <row r="2" spans="1:1" s="60" customFormat="1">
      <c r="A2" t="s">
        <v>225</v>
      </c>
    </row>
    <row r="3" spans="1:1">
      <c r="A3" t="s">
        <v>289</v>
      </c>
    </row>
    <row r="4" spans="1:1">
      <c r="A4" t="s">
        <v>288</v>
      </c>
    </row>
    <row r="5" spans="1:1">
      <c r="A5" t="s">
        <v>287</v>
      </c>
    </row>
    <row r="7" spans="1:1">
      <c r="A7" s="60" t="s">
        <v>227</v>
      </c>
    </row>
    <row r="8" spans="1:1">
      <c r="A8" t="s">
        <v>225</v>
      </c>
    </row>
    <row r="9" spans="1:1">
      <c r="A9" t="s">
        <v>286</v>
      </c>
    </row>
    <row r="10" spans="1:1">
      <c r="A10" t="s">
        <v>285</v>
      </c>
    </row>
    <row r="12" spans="1:1">
      <c r="A12" s="60" t="s">
        <v>229</v>
      </c>
    </row>
    <row r="13" spans="1:1">
      <c r="A13" t="s">
        <v>225</v>
      </c>
    </row>
    <row r="14" spans="1:1">
      <c r="A14" t="s">
        <v>284</v>
      </c>
    </row>
    <row r="15" spans="1:1">
      <c r="A15" t="s">
        <v>283</v>
      </c>
    </row>
    <row r="17" spans="1:2" s="60" customFormat="1">
      <c r="A17" s="60" t="s">
        <v>230</v>
      </c>
    </row>
    <row r="18" spans="1:2">
      <c r="A18" t="s">
        <v>225</v>
      </c>
    </row>
    <row r="19" spans="1:2" ht="14.75" customHeight="1">
      <c r="A19" t="s">
        <v>282</v>
      </c>
    </row>
    <row r="20" spans="1:2" ht="14.75" customHeight="1">
      <c r="A20" t="s">
        <v>281</v>
      </c>
    </row>
    <row r="21" spans="1:2" ht="14.75" customHeight="1">
      <c r="A21" t="s">
        <v>280</v>
      </c>
    </row>
    <row r="23" spans="1:2">
      <c r="A23" s="60" t="s">
        <v>234</v>
      </c>
    </row>
    <row r="24" spans="1:2">
      <c r="A24" t="s">
        <v>225</v>
      </c>
    </row>
    <row r="25" spans="1:2" s="60" customFormat="1" ht="14.75" customHeight="1">
      <c r="A25" t="s">
        <v>279</v>
      </c>
    </row>
    <row r="26" spans="1:2" s="60" customFormat="1" ht="14.75" customHeight="1">
      <c r="A26" t="s">
        <v>278</v>
      </c>
    </row>
    <row r="27" spans="1:2" s="60" customFormat="1" ht="14.75" customHeight="1">
      <c r="A27" t="s">
        <v>277</v>
      </c>
    </row>
    <row r="28" spans="1:2" s="60" customFormat="1" ht="14.75" customHeight="1">
      <c r="A28" t="s">
        <v>276</v>
      </c>
    </row>
    <row r="29" spans="1:2" s="60" customFormat="1" ht="14.75" customHeight="1">
      <c r="A29" t="s">
        <v>275</v>
      </c>
    </row>
    <row r="30" spans="1:2" s="60" customFormat="1" ht="14.75" customHeight="1">
      <c r="A30" t="s">
        <v>274</v>
      </c>
    </row>
    <row r="31" spans="1:2" s="60" customFormat="1" ht="14.75" customHeight="1">
      <c r="A31" t="s">
        <v>273</v>
      </c>
    </row>
    <row r="32" spans="1:2">
      <c r="A32" s="61"/>
      <c r="B32" s="61"/>
    </row>
    <row r="33" spans="1:1" s="60" customFormat="1">
      <c r="A33" s="60" t="s">
        <v>243</v>
      </c>
    </row>
    <row r="34" spans="1:1" s="60" customFormat="1">
      <c r="A34" t="s">
        <v>225</v>
      </c>
    </row>
    <row r="35" spans="1:1" ht="14.75" customHeight="1">
      <c r="A35" t="s">
        <v>272</v>
      </c>
    </row>
    <row r="36" spans="1:1" ht="14.75" customHeight="1">
      <c r="A36" t="s">
        <v>271</v>
      </c>
    </row>
    <row r="37" spans="1:1" ht="14.75" customHeight="1">
      <c r="A37" t="s">
        <v>270</v>
      </c>
    </row>
    <row r="38" spans="1:1" ht="14.75" customHeight="1">
      <c r="A38" t="s">
        <v>269</v>
      </c>
    </row>
    <row r="39" spans="1:1" ht="14.75" customHeight="1">
      <c r="A39" t="s">
        <v>268</v>
      </c>
    </row>
    <row r="40" spans="1:1" ht="14.75" customHeight="1">
      <c r="A40" t="s">
        <v>267</v>
      </c>
    </row>
    <row r="42" spans="1:1" s="60" customFormat="1">
      <c r="A42" s="60" t="s">
        <v>266</v>
      </c>
    </row>
    <row r="43" spans="1:1">
      <c r="A43" t="s">
        <v>225</v>
      </c>
    </row>
    <row r="44" spans="1:1" ht="14.75" customHeight="1">
      <c r="A44" t="s">
        <v>265</v>
      </c>
    </row>
    <row r="45" spans="1:1" ht="14.75" customHeight="1">
      <c r="A45" t="s">
        <v>264</v>
      </c>
    </row>
    <row r="47" spans="1:1" s="60" customFormat="1">
      <c r="A47" s="60" t="s">
        <v>263</v>
      </c>
    </row>
    <row r="48" spans="1:1">
      <c r="A48" t="s">
        <v>225</v>
      </c>
    </row>
    <row r="49" spans="1:1" ht="14.75" customHeight="1">
      <c r="A49" t="s">
        <v>262</v>
      </c>
    </row>
    <row r="50" spans="1:1" ht="14.75" customHeight="1">
      <c r="A50" t="s">
        <v>261</v>
      </c>
    </row>
    <row r="51" spans="1:1" ht="14.75" customHeight="1">
      <c r="A51" t="s">
        <v>260</v>
      </c>
    </row>
    <row r="54" spans="1:1" s="60" customFormat="1">
      <c r="A54" s="60" t="s">
        <v>259</v>
      </c>
    </row>
    <row r="55" spans="1:1">
      <c r="A55" t="s">
        <v>225</v>
      </c>
    </row>
    <row r="56" spans="1:1" ht="14.75" customHeight="1">
      <c r="A56" t="s">
        <v>258</v>
      </c>
    </row>
    <row r="57" spans="1:1" ht="14.75" customHeight="1">
      <c r="A57" t="s">
        <v>257</v>
      </c>
    </row>
    <row r="60" spans="1:1" s="60" customFormat="1">
      <c r="A60" s="60" t="s">
        <v>256</v>
      </c>
    </row>
    <row r="61" spans="1:1">
      <c r="A61" t="s">
        <v>225</v>
      </c>
    </row>
    <row r="62" spans="1:1" ht="14.75" customHeight="1">
      <c r="A62" t="s">
        <v>255</v>
      </c>
    </row>
    <row r="63" spans="1:1" ht="14.75" customHeight="1">
      <c r="A63" t="s">
        <v>254</v>
      </c>
    </row>
    <row r="65" spans="1:1" s="60" customFormat="1">
      <c r="A65" s="60" t="s">
        <v>253</v>
      </c>
    </row>
    <row r="66" spans="1:1">
      <c r="A66" t="s">
        <v>225</v>
      </c>
    </row>
    <row r="67" spans="1:1" ht="14.75" customHeight="1">
      <c r="A67" t="s">
        <v>252</v>
      </c>
    </row>
    <row r="68" spans="1:1" ht="14.75" customHeight="1">
      <c r="A68" t="s">
        <v>251</v>
      </c>
    </row>
    <row r="70" spans="1:1" s="60" customFormat="1">
      <c r="A70" s="60" t="s">
        <v>247</v>
      </c>
    </row>
    <row r="71" spans="1:1">
      <c r="A71" t="s">
        <v>225</v>
      </c>
    </row>
    <row r="72" spans="1:1">
      <c r="A72" t="s">
        <v>250</v>
      </c>
    </row>
    <row r="73" spans="1:1">
      <c r="A73" t="s">
        <v>249</v>
      </c>
    </row>
    <row r="74" spans="1:1">
      <c r="A74" t="s">
        <v>248</v>
      </c>
    </row>
    <row r="76" spans="1:1">
      <c r="A76" s="60" t="s">
        <v>316</v>
      </c>
    </row>
    <row r="77" spans="1:1">
      <c r="A77" t="s">
        <v>225</v>
      </c>
    </row>
    <row r="78" spans="1:1">
      <c r="A78" t="s">
        <v>335</v>
      </c>
    </row>
    <row r="79" spans="1:1">
      <c r="A79" t="s">
        <v>314</v>
      </c>
    </row>
    <row r="80" spans="1:1">
      <c r="A80" t="s">
        <v>315</v>
      </c>
    </row>
    <row r="83" spans="1:3">
      <c r="A83" s="60" t="s">
        <v>344</v>
      </c>
    </row>
    <row r="84" spans="1:3">
      <c r="A84" t="s">
        <v>931</v>
      </c>
      <c r="B84" t="s">
        <v>930</v>
      </c>
      <c r="C84" t="s">
        <v>739</v>
      </c>
    </row>
    <row r="85" spans="1:3">
      <c r="A85" t="s">
        <v>345</v>
      </c>
      <c r="B85" t="e">
        <f ca="1">_xlfn.XLOOKUP(ParamosIšmokėjimoBūdai[[#This Row],[Būdas]],Lentelė5[Naudojami paramos išmokėjimo būdai],Lentelė5[Pasirinkti])</f>
        <v>#NAME?</v>
      </c>
      <c r="C85" t="s">
        <v>345</v>
      </c>
    </row>
    <row r="86" spans="1:3">
      <c r="A86" t="s">
        <v>346</v>
      </c>
      <c r="B86" s="80" t="e">
        <f ca="1">_xlfn.XLOOKUP(ParamosIšmokėjimoBūdai[[#This Row],[Būdas]],Lentelė5[Naudojami paramos išmokėjimo būdai],Lentelė5[Pasirinkti])</f>
        <v>#NAME?</v>
      </c>
      <c r="C86" t="s">
        <v>346</v>
      </c>
    </row>
    <row r="87" spans="1:3">
      <c r="A87" t="s">
        <v>336</v>
      </c>
      <c r="B87" t="e">
        <f ca="1">_xlfn.XLOOKUP(ParamosIšmokėjimoBūdai[[#This Row],[Būdas]],Lentelė5[Naudojami paramos išmokėjimo būdai],Lentelė5[Pasirinkti])</f>
        <v>#NAME?</v>
      </c>
      <c r="C87" t="s">
        <v>336</v>
      </c>
    </row>
    <row r="89" spans="1:3">
      <c r="A89" s="60" t="s">
        <v>368</v>
      </c>
    </row>
    <row r="90" spans="1:3">
      <c r="A90" t="s">
        <v>20</v>
      </c>
    </row>
    <row r="91" spans="1:3">
      <c r="A91" s="80" t="s">
        <v>240</v>
      </c>
    </row>
    <row r="92" spans="1:3">
      <c r="A92" t="s">
        <v>369</v>
      </c>
    </row>
    <row r="93" spans="1:3">
      <c r="A93" t="s">
        <v>370</v>
      </c>
    </row>
    <row r="94" spans="1:3" ht="16.5">
      <c r="A94" t="s">
        <v>372</v>
      </c>
    </row>
    <row r="95" spans="1:3" ht="16.5">
      <c r="A95" t="s">
        <v>373</v>
      </c>
    </row>
    <row r="98" spans="1:1">
      <c r="A98" s="60" t="s">
        <v>920</v>
      </c>
    </row>
    <row r="99" spans="1:1">
      <c r="A99" t="s">
        <v>921</v>
      </c>
    </row>
    <row r="100" spans="1:1">
      <c r="A100" t="s">
        <v>922</v>
      </c>
    </row>
    <row r="103" spans="1:1">
      <c r="A103" t="s">
        <v>927</v>
      </c>
    </row>
    <row r="104" spans="1:1">
      <c r="A104" t="s">
        <v>926</v>
      </c>
    </row>
    <row r="105" spans="1:1">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sheetPr codeName="Sheet2">
    <tabColor theme="1"/>
  </sheetPr>
  <dimension ref="A2:E9"/>
  <sheetViews>
    <sheetView workbookViewId="0">
      <selection activeCell="B18" sqref="B18"/>
    </sheetView>
  </sheetViews>
  <sheetFormatPr defaultRowHeight="14.5"/>
  <cols>
    <col min="1" max="1" width="5.08984375" customWidth="1"/>
    <col min="2" max="2" width="51.90625" customWidth="1"/>
    <col min="3" max="3" width="11.6328125" customWidth="1"/>
    <col min="4" max="4" width="51.90625" customWidth="1"/>
    <col min="5" max="5" width="11.6328125" customWidth="1"/>
  </cols>
  <sheetData>
    <row r="2" spans="1:5">
      <c r="B2" s="258" t="s">
        <v>740</v>
      </c>
      <c r="C2" s="259" t="s">
        <v>932</v>
      </c>
    </row>
    <row r="4" spans="1:5">
      <c r="B4" t="s">
        <v>741</v>
      </c>
    </row>
    <row r="6" spans="1:5" ht="29">
      <c r="A6" s="262" t="s">
        <v>22</v>
      </c>
      <c r="B6" s="262" t="s">
        <v>743</v>
      </c>
      <c r="C6" s="262" t="s">
        <v>744</v>
      </c>
      <c r="D6" s="262" t="s">
        <v>742</v>
      </c>
      <c r="E6" s="262" t="s">
        <v>745</v>
      </c>
    </row>
    <row r="7" spans="1:5" ht="72.5">
      <c r="A7" s="65">
        <f>ROW()-ROW(Pataisymai[[#Headers],[Eil. Nr.]])</f>
        <v>1</v>
      </c>
      <c r="B7" s="63" t="s">
        <v>783</v>
      </c>
      <c r="C7" s="265">
        <v>45357</v>
      </c>
      <c r="D7" s="63" t="s">
        <v>917</v>
      </c>
      <c r="E7" s="62"/>
    </row>
    <row r="8" spans="1:5">
      <c r="A8" s="65">
        <f>ROW()-ROW(Pataisymai[[#Headers],[Eil. Nr.]])</f>
        <v>2</v>
      </c>
      <c r="B8" s="63" t="s">
        <v>912</v>
      </c>
      <c r="C8" s="265">
        <v>45362</v>
      </c>
      <c r="D8" s="63"/>
      <c r="E8" s="62"/>
    </row>
    <row r="9" spans="1:5" ht="29">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sheetPr codeName="Lapas2">
    <tabColor theme="0"/>
  </sheetPr>
  <dimension ref="B1:E32"/>
  <sheetViews>
    <sheetView zoomScale="85" zoomScaleNormal="120" workbookViewId="0">
      <selection activeCell="C15" sqref="C15"/>
    </sheetView>
  </sheetViews>
  <sheetFormatPr defaultRowHeight="14.5"/>
  <cols>
    <col min="1" max="1" width="4.08984375" customWidth="1"/>
    <col min="2" max="2" width="32.90625" customWidth="1"/>
    <col min="3" max="3" width="44.08984375" customWidth="1"/>
    <col min="4" max="4" width="4.08984375" customWidth="1"/>
  </cols>
  <sheetData>
    <row r="1" spans="2:5">
      <c r="B1" t="s">
        <v>985</v>
      </c>
    </row>
    <row r="2" spans="2:5">
      <c r="B2" s="258"/>
      <c r="C2" s="260"/>
    </row>
    <row r="3" spans="2:5" ht="50.25" customHeight="1">
      <c r="B3" s="413" t="s">
        <v>936</v>
      </c>
      <c r="C3" s="414"/>
    </row>
    <row r="4" spans="2:5">
      <c r="B4" s="60" t="s">
        <v>298</v>
      </c>
    </row>
    <row r="5" spans="2:5">
      <c r="B5" s="60"/>
    </row>
    <row r="6" spans="2:5" ht="72.5">
      <c r="B6" s="71" t="s">
        <v>678</v>
      </c>
      <c r="C6" s="393" t="s">
        <v>986</v>
      </c>
    </row>
    <row r="7" spans="2:5">
      <c r="C7" s="394"/>
    </row>
    <row r="8" spans="2:5">
      <c r="C8" s="395"/>
    </row>
    <row r="9" spans="2:5">
      <c r="B9" s="272" t="s">
        <v>935</v>
      </c>
      <c r="C9" s="396" t="s">
        <v>921</v>
      </c>
    </row>
    <row r="10" spans="2:5">
      <c r="C10" s="394"/>
    </row>
    <row r="11" spans="2:5">
      <c r="C11" s="394"/>
    </row>
    <row r="12" spans="2:5">
      <c r="B12" s="71" t="s">
        <v>422</v>
      </c>
      <c r="C12" s="341">
        <v>46113</v>
      </c>
    </row>
    <row r="13" spans="2:5">
      <c r="B13" s="71" t="s">
        <v>236</v>
      </c>
      <c r="C13" s="341">
        <v>46146</v>
      </c>
    </row>
    <row r="14" spans="2:5" ht="29">
      <c r="B14" s="71" t="s">
        <v>295</v>
      </c>
      <c r="C14" s="397">
        <v>24</v>
      </c>
    </row>
    <row r="15" spans="2:5" ht="29">
      <c r="B15" s="71" t="s">
        <v>299</v>
      </c>
      <c r="C15" s="397">
        <v>3</v>
      </c>
    </row>
    <row r="16" spans="2:5">
      <c r="B16" s="189" t="s">
        <v>302</v>
      </c>
      <c r="C16" s="398"/>
      <c r="E16" s="62" t="s">
        <v>355</v>
      </c>
    </row>
    <row r="17" spans="2:3">
      <c r="B17" s="71" t="s">
        <v>414</v>
      </c>
      <c r="C17" s="397">
        <v>3</v>
      </c>
    </row>
    <row r="18" spans="2:3">
      <c r="B18" s="190"/>
      <c r="C18" s="188"/>
    </row>
    <row r="19" spans="2:3">
      <c r="B19" s="190"/>
      <c r="C19" s="188"/>
    </row>
    <row r="20" spans="2:3">
      <c r="B20" s="191" t="s">
        <v>297</v>
      </c>
      <c r="C20" s="74" t="s">
        <v>242</v>
      </c>
    </row>
    <row r="21" spans="2:3">
      <c r="B21" s="71" t="s">
        <v>219</v>
      </c>
      <c r="C21" s="400">
        <v>1.25</v>
      </c>
    </row>
    <row r="22" spans="2:3">
      <c r="B22" s="71" t="s">
        <v>220</v>
      </c>
      <c r="C22" s="400">
        <v>0.65</v>
      </c>
    </row>
    <row r="23" spans="2:3">
      <c r="B23" s="71" t="s">
        <v>221</v>
      </c>
      <c r="C23" s="401">
        <v>0</v>
      </c>
    </row>
    <row r="24" spans="2:3">
      <c r="B24" s="71" t="s">
        <v>237</v>
      </c>
      <c r="C24" s="400">
        <v>1</v>
      </c>
    </row>
    <row r="25" spans="2:3">
      <c r="B25" s="190"/>
      <c r="C25" s="188"/>
    </row>
    <row r="26" spans="2:3">
      <c r="B26" s="190"/>
      <c r="C26" s="188"/>
    </row>
    <row r="27" spans="2:3" ht="29">
      <c r="B27" s="71" t="s">
        <v>348</v>
      </c>
      <c r="C27" s="399">
        <v>0.4</v>
      </c>
    </row>
    <row r="29" spans="2:3">
      <c r="B29" s="409" t="s">
        <v>925</v>
      </c>
      <c r="C29" s="406" t="s">
        <v>929</v>
      </c>
    </row>
    <row r="30" spans="2:3">
      <c r="B30" s="410" t="s">
        <v>345</v>
      </c>
      <c r="C30" s="407" t="s">
        <v>926</v>
      </c>
    </row>
    <row r="31" spans="2:3">
      <c r="B31" s="410" t="s">
        <v>346</v>
      </c>
      <c r="C31" s="407" t="s">
        <v>928</v>
      </c>
    </row>
    <row r="32" spans="2:3">
      <c r="B32" s="411" t="s">
        <v>336</v>
      </c>
      <c r="C32" s="408" t="s">
        <v>928</v>
      </c>
    </row>
  </sheetData>
  <sheetProtection sheet="1" objects="1" scenarios="1"/>
  <protectedRanges>
    <protectedRange sqref="B1:C3" name="Range1"/>
    <protectedRange sqref="B6:C6" name="Range2"/>
    <protectedRange sqref="B9:C9" name="Range3"/>
    <protectedRange sqref="B12:C17" name="Range4"/>
    <protectedRange sqref="B20:C24" name="Range5"/>
    <protectedRange sqref="B27:C27" name="Range6"/>
    <protectedRange sqref="B29:C29" name="Range7"/>
  </protectedRanges>
  <mergeCells count="1">
    <mergeCell ref="B3:C3"/>
  </mergeCells>
  <dataValidations count="1">
    <dataValidation type="list" allowBlank="1" showInputMessage="1" showErrorMessage="1" sqref="C30:C32">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xmlns:xr="http://schemas.microsoft.com/office/spreadsheetml/2014/revision">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sheetPr codeName="Lapas3">
    <tabColor theme="9"/>
  </sheetPr>
  <dimension ref="B2:D17"/>
  <sheetViews>
    <sheetView zoomScale="79" zoomScaleNormal="180" workbookViewId="0">
      <selection activeCell="I6" sqref="I6"/>
    </sheetView>
  </sheetViews>
  <sheetFormatPr defaultColWidth="8.6328125" defaultRowHeight="13"/>
  <cols>
    <col min="1" max="1" width="2.36328125" style="235" customWidth="1"/>
    <col min="2" max="2" width="4.90625" style="235" hidden="1" customWidth="1"/>
    <col min="3" max="3" width="7.90625" style="235" customWidth="1"/>
    <col min="4" max="4" width="64.36328125" style="235" customWidth="1"/>
    <col min="5" max="5" width="2.453125" style="235" customWidth="1"/>
    <col min="6" max="16384" width="8.6328125" style="235"/>
  </cols>
  <sheetData>
    <row r="2" spans="2:4" ht="14.5">
      <c r="B2" s="415" t="s">
        <v>5</v>
      </c>
      <c r="C2" s="415"/>
      <c r="D2" s="415"/>
    </row>
    <row r="4" spans="2:4" s="236" customFormat="1" ht="26.25" customHeight="1">
      <c r="B4" s="237" t="s">
        <v>22</v>
      </c>
      <c r="C4" s="237" t="s">
        <v>673</v>
      </c>
      <c r="D4" s="237" t="s">
        <v>366</v>
      </c>
    </row>
    <row r="5" spans="2:4" s="236" customFormat="1" ht="14.5">
      <c r="B5" s="238">
        <f>ROW()-ROW(Turinys[[#Headers],[Eil. Nr.]])</f>
        <v>1</v>
      </c>
      <c r="C5" s="238"/>
      <c r="D5" s="239" t="s">
        <v>293</v>
      </c>
    </row>
    <row r="6" spans="2:4" s="236" customFormat="1" ht="14.5">
      <c r="B6" s="238">
        <f>ROW()-ROW(Turinys[[#Headers],[Eil. Nr.]])</f>
        <v>2</v>
      </c>
      <c r="C6" s="238" t="s">
        <v>0</v>
      </c>
      <c r="D6" s="239" t="s">
        <v>730</v>
      </c>
    </row>
    <row r="7" spans="2:4" s="236" customFormat="1" ht="14.5">
      <c r="B7" s="238">
        <f>ROW()-ROW(Turinys[[#Headers],[Eil. Nr.]])</f>
        <v>3</v>
      </c>
      <c r="C7" s="238" t="s">
        <v>7</v>
      </c>
      <c r="D7" s="239" t="s">
        <v>731</v>
      </c>
    </row>
    <row r="8" spans="2:4" s="236" customFormat="1" ht="29">
      <c r="B8" s="238">
        <f>ROW()-ROW(Turinys[[#Headers],[Eil. Nr.]])</f>
        <v>4</v>
      </c>
      <c r="C8" s="238" t="s">
        <v>8</v>
      </c>
      <c r="D8" s="239" t="s">
        <v>732</v>
      </c>
    </row>
    <row r="9" spans="2:4" s="236" customFormat="1" ht="14.5">
      <c r="B9" s="238">
        <f>ROW()-ROW(Turinys[[#Headers],[Eil. Nr.]])</f>
        <v>5</v>
      </c>
      <c r="C9" s="238" t="s">
        <v>101</v>
      </c>
      <c r="D9" s="239" t="s">
        <v>733</v>
      </c>
    </row>
    <row r="10" spans="2:4" s="236" customFormat="1" ht="14.5">
      <c r="B10" s="238">
        <f>ROW()-ROW(Turinys[[#Headers],[Eil. Nr.]])</f>
        <v>6</v>
      </c>
      <c r="C10" s="238" t="s">
        <v>9</v>
      </c>
      <c r="D10" s="239" t="s">
        <v>734</v>
      </c>
    </row>
    <row r="11" spans="2:4" s="236" customFormat="1" ht="14.5">
      <c r="B11" s="238">
        <f>ROW()-ROW(Turinys[[#Headers],[Eil. Nr.]])</f>
        <v>7</v>
      </c>
      <c r="C11" s="238" t="s">
        <v>21</v>
      </c>
      <c r="D11" s="239" t="s">
        <v>735</v>
      </c>
    </row>
    <row r="12" spans="2:4" s="236" customFormat="1" ht="14.5">
      <c r="B12" s="238">
        <f>ROW()-ROW(Turinys[[#Headers],[Eil. Nr.]])</f>
        <v>8</v>
      </c>
      <c r="C12" s="238" t="s">
        <v>34</v>
      </c>
      <c r="D12" s="239" t="s">
        <v>736</v>
      </c>
    </row>
    <row r="13" spans="2:4" s="236" customFormat="1" ht="14.5">
      <c r="B13" s="238">
        <f>ROW()-ROW(Turinys[[#Headers],[Eil. Nr.]])</f>
        <v>9</v>
      </c>
      <c r="C13" s="238" t="s">
        <v>36</v>
      </c>
      <c r="D13" s="239" t="s">
        <v>737</v>
      </c>
    </row>
    <row r="14" spans="2:4" s="236" customFormat="1" ht="14.5">
      <c r="B14" s="238">
        <f>ROW()-ROW(Turinys[[#Headers],[Eil. Nr.]])</f>
        <v>10</v>
      </c>
      <c r="C14" s="238" t="s">
        <v>674</v>
      </c>
      <c r="D14" s="239" t="s">
        <v>91</v>
      </c>
    </row>
    <row r="15" spans="2:4" s="236" customFormat="1" ht="14.5">
      <c r="B15" s="238">
        <f>ROW()-ROW(Turinys[[#Headers],[Eil. Nr.]])</f>
        <v>11</v>
      </c>
      <c r="C15" s="238" t="s">
        <v>675</v>
      </c>
      <c r="D15" s="239" t="s">
        <v>148</v>
      </c>
    </row>
    <row r="16" spans="2:4" s="236" customFormat="1" ht="14.5">
      <c r="B16" s="238">
        <f>ROW()-ROW(Turinys[[#Headers],[Eil. Nr.]])</f>
        <v>12</v>
      </c>
      <c r="C16" s="238" t="s">
        <v>676</v>
      </c>
      <c r="D16" s="239" t="s">
        <v>160</v>
      </c>
    </row>
    <row r="17" spans="2:4" s="236" customFormat="1" ht="14.5">
      <c r="B17" s="238">
        <f>ROW()-ROW(Turinys[[#Headers],[Eil. Nr.]])</f>
        <v>13</v>
      </c>
      <c r="C17" s="238" t="s">
        <v>157</v>
      </c>
      <c r="D17" s="239" t="s">
        <v>738</v>
      </c>
    </row>
  </sheetData>
  <sheetProtection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A1" display="FINANSINĖS ATASKAITOS.  Balanso prognozės"/>
    <hyperlink ref="D15" location="'9.2'!A1" display="FINANSINĖS ATASKAITOS. Pelno (nuostolių) prognozės"/>
    <hyperlink ref="D16" location="'9.3'!A1" display="FINANSINĖS ATASKAITOS. Pinigų srautų prognozės"/>
    <hyperlink ref="D17" location="'10'!A1" display="INFORMACIJA APIE ŪKIO SUBJEKTO EKONOMINIO GYVYBINGUMO RODIKLIUS"/>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sheetPr codeName="Lapas4">
    <tabColor rgb="FFC00000"/>
  </sheetPr>
  <dimension ref="A2:D12"/>
  <sheetViews>
    <sheetView zoomScale="91" zoomScaleNormal="150" workbookViewId="0">
      <selection activeCell="B7" sqref="B7"/>
    </sheetView>
  </sheetViews>
  <sheetFormatPr defaultRowHeight="14.5"/>
  <cols>
    <col min="1" max="1" width="3.453125" customWidth="1"/>
    <col min="2" max="2" width="59.08984375" style="377" customWidth="1"/>
    <col min="3" max="3" width="3.453125" customWidth="1"/>
    <col min="4" max="4" width="9.36328125" hidden="1" customWidth="1"/>
    <col min="5" max="5" width="9.36328125" customWidth="1"/>
  </cols>
  <sheetData>
    <row r="2" spans="1:4">
      <c r="B2" s="369" t="s">
        <v>418</v>
      </c>
    </row>
    <row r="3" spans="1:4" ht="24">
      <c r="B3" s="370" t="s">
        <v>977</v>
      </c>
    </row>
    <row r="4" spans="1:4" ht="36">
      <c r="B4" s="371" t="s">
        <v>978</v>
      </c>
    </row>
    <row r="5" spans="1:4" ht="24">
      <c r="B5" s="372" t="s">
        <v>979</v>
      </c>
    </row>
    <row r="6" spans="1:4" ht="24">
      <c r="B6" s="373" t="s">
        <v>531</v>
      </c>
      <c r="D6" t="s">
        <v>423</v>
      </c>
    </row>
    <row r="7" spans="1:4" ht="24">
      <c r="B7" s="374" t="s">
        <v>980</v>
      </c>
    </row>
    <row r="8" spans="1:4" ht="36">
      <c r="B8" s="375" t="s">
        <v>677</v>
      </c>
      <c r="D8" s="80" t="s">
        <v>419</v>
      </c>
    </row>
    <row r="9" spans="1:4" ht="36">
      <c r="B9" s="376" t="s">
        <v>681</v>
      </c>
      <c r="D9" t="s">
        <v>532</v>
      </c>
    </row>
    <row r="11" spans="1:4" ht="48">
      <c r="A11" s="65"/>
      <c r="B11" s="378" t="s">
        <v>420</v>
      </c>
    </row>
    <row r="12" spans="1:4" ht="36">
      <c r="B12" s="379" t="s">
        <v>421</v>
      </c>
    </row>
  </sheetData>
  <sheetProtection sheet="1" objects="1" scenarios="1"/>
  <conditionalFormatting sqref="B3:B4">
    <cfRule type="expression" dxfId="101"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sheetPr codeName="Lapas5">
    <tabColor theme="9" tint="-0.249977111117893"/>
    <pageSetUpPr fitToPage="1"/>
  </sheetPr>
  <dimension ref="A1:K35"/>
  <sheetViews>
    <sheetView zoomScale="80" zoomScaleNormal="80" workbookViewId="0">
      <selection activeCell="A7" sqref="A7:E7"/>
    </sheetView>
  </sheetViews>
  <sheetFormatPr defaultColWidth="8.90625" defaultRowHeight="14.5"/>
  <cols>
    <col min="1" max="1" width="9.08984375" style="63" customWidth="1"/>
    <col min="2" max="2" width="34.6328125" style="63" customWidth="1"/>
    <col min="3" max="3" width="18.90625" style="63" customWidth="1"/>
    <col min="4" max="5" width="18.36328125" style="63" customWidth="1"/>
    <col min="6" max="6" width="4.08984375" style="62" customWidth="1"/>
    <col min="7" max="7" width="53.08984375" style="62" customWidth="1"/>
    <col min="8" max="8" width="8.90625" style="62"/>
    <col min="9" max="9" width="10.08984375" style="62" bestFit="1" customWidth="1"/>
    <col min="10" max="10" width="9.453125" style="62" customWidth="1"/>
    <col min="11" max="16384" width="8.90625" style="62"/>
  </cols>
  <sheetData>
    <row r="1" spans="1:11">
      <c r="E1" s="261" t="e">
        <f ca="1">_xlfn.CONCAT("Versija: ",Forma!$C$2,TEXT(Parametrai!$C$2,".000"))</f>
        <v>#NAME?</v>
      </c>
      <c r="G1" s="275" t="s">
        <v>293</v>
      </c>
    </row>
    <row r="2" spans="1:11" ht="25.25" customHeight="1">
      <c r="A2" s="427"/>
      <c r="B2" s="427"/>
      <c r="C2" s="427"/>
      <c r="D2" s="427"/>
      <c r="E2" s="427"/>
      <c r="G2" s="276" t="s">
        <v>351</v>
      </c>
    </row>
    <row r="3" spans="1:11">
      <c r="C3" s="72" t="s">
        <v>294</v>
      </c>
      <c r="D3" s="72"/>
      <c r="G3" s="269"/>
    </row>
    <row r="4" spans="1:11" ht="25.25" customHeight="1">
      <c r="A4" s="430"/>
      <c r="B4" s="430"/>
      <c r="C4" s="430"/>
      <c r="D4" s="430"/>
      <c r="E4" s="430"/>
      <c r="G4" s="269"/>
    </row>
    <row r="5" spans="1:11">
      <c r="C5" s="72" t="s">
        <v>937</v>
      </c>
      <c r="D5" s="72"/>
      <c r="G5" s="269"/>
    </row>
    <row r="6" spans="1:11" ht="10.25" customHeight="1">
      <c r="C6" s="72"/>
      <c r="D6" s="72"/>
      <c r="G6" s="269"/>
    </row>
    <row r="7" spans="1:11" ht="47.25" customHeight="1">
      <c r="A7" s="432" t="s">
        <v>976</v>
      </c>
      <c r="B7" s="432"/>
      <c r="C7" s="432"/>
      <c r="D7" s="432"/>
      <c r="E7" s="432"/>
      <c r="G7" s="269"/>
    </row>
    <row r="8" spans="1:11" ht="10.25" customHeight="1">
      <c r="A8" s="58"/>
      <c r="G8" s="269"/>
    </row>
    <row r="9" spans="1:11" ht="68.25" customHeight="1">
      <c r="A9" s="431" t="str">
        <f>Parametrai!C6</f>
        <v>VERSLO PLANAS, TEIKIAMAS PAGAL SKUODO VIETOS VEIKLOS GRUPĖS VIETOS PLĖTROS STRATEGIJOS PRIEMONĘ „PARAMA VERSLO PRADŽIAI KAIMO VIETOVĖSE“  Nr. SKUO-LEADER-20VVG-01-01</v>
      </c>
      <c r="B9" s="431"/>
      <c r="C9" s="431"/>
      <c r="D9" s="431"/>
      <c r="E9" s="431"/>
      <c r="G9" s="269"/>
    </row>
    <row r="10" spans="1:11" ht="10.25" customHeight="1">
      <c r="A10" s="59"/>
      <c r="G10" s="269"/>
    </row>
    <row r="11" spans="1:11" s="65" customFormat="1" ht="14.9" customHeight="1">
      <c r="A11" s="59"/>
      <c r="B11" s="63"/>
      <c r="C11" s="295"/>
      <c r="D11" s="63"/>
      <c r="E11" s="63"/>
      <c r="G11" s="89" t="str">
        <f>IF(C11="","Klaida! Įveskite datą.","ok")</f>
        <v>Klaida! Įveskite datą.</v>
      </c>
      <c r="H11" s="62"/>
      <c r="I11" s="62"/>
      <c r="J11" s="62"/>
      <c r="K11" s="62"/>
    </row>
    <row r="12" spans="1:11" s="65" customFormat="1" ht="14.9" customHeight="1">
      <c r="A12" s="63"/>
      <c r="B12" s="63"/>
      <c r="C12" s="69" t="s">
        <v>291</v>
      </c>
      <c r="D12" s="63"/>
      <c r="E12" s="63"/>
      <c r="G12" s="269"/>
      <c r="H12" s="62"/>
      <c r="I12" s="62"/>
      <c r="J12" s="62"/>
      <c r="K12" s="62"/>
    </row>
    <row r="13" spans="1:11" s="65" customFormat="1" ht="15">
      <c r="A13" s="59"/>
      <c r="B13" s="63"/>
      <c r="C13" s="296"/>
      <c r="D13" s="63"/>
      <c r="E13" s="63"/>
      <c r="G13" s="269"/>
      <c r="H13" s="62"/>
      <c r="I13" s="62"/>
      <c r="J13" s="62"/>
      <c r="K13" s="62"/>
    </row>
    <row r="14" spans="1:11" ht="15">
      <c r="A14" s="59"/>
      <c r="C14" s="70" t="s">
        <v>292</v>
      </c>
      <c r="D14" s="69"/>
      <c r="G14" s="269"/>
    </row>
    <row r="15" spans="1:11">
      <c r="A15" s="126" t="s">
        <v>0</v>
      </c>
      <c r="B15" s="428" t="s">
        <v>222</v>
      </c>
      <c r="C15" s="428"/>
      <c r="D15" s="428"/>
      <c r="E15" s="428"/>
      <c r="G15" s="269"/>
    </row>
    <row r="16" spans="1:11">
      <c r="A16" s="127" t="s">
        <v>1</v>
      </c>
      <c r="B16" s="417" t="s">
        <v>235</v>
      </c>
      <c r="C16" s="417"/>
      <c r="D16" s="417"/>
      <c r="E16" s="417"/>
      <c r="G16" s="269"/>
    </row>
    <row r="17" spans="1:7" ht="19.25" customHeight="1">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25" customHeight="1">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25" customHeight="1" thickBot="1">
      <c r="A19" s="75" t="s">
        <v>228</v>
      </c>
      <c r="B19" s="76" t="s">
        <v>296</v>
      </c>
      <c r="C19" s="338" t="str">
        <f>IF(C17=0,"-",IFERROR(IF(DAY(C18) &lt; DAY(C17), 1 + DATEDIF(C17, C18, "M") + (DAY(C18) - DAY(C17) + 1) / DAY(EOMONTH(C17,0)),DATEDIF(C17, C18, "M") + (DAY(C18) - DAY(C17) + 1) / DAY(EOMONTH(C17,0))),"-"))</f>
        <v>-</v>
      </c>
      <c r="D19" s="422"/>
      <c r="E19" s="423"/>
      <c r="G19" s="269" t="e">
        <f ca="1">_xlfn.CONCAT("Vėliausia projekto įgyvendinimo pabaigos data: ", TEXT(IF(Parametrai!$C$16&lt;&gt;0, MIN(Parametrai!$C$16, EDATE($C$17, Parametrai!$C$14)-1), EDATE($C$17, Parametrai!$C$14)-1), "yyyy-mm-dd"))</f>
        <v>#NAME?</v>
      </c>
    </row>
    <row r="20" spans="1:7" ht="15" thickTop="1">
      <c r="A20" s="126" t="s">
        <v>3</v>
      </c>
      <c r="B20" s="429" t="s">
        <v>223</v>
      </c>
      <c r="C20" s="429"/>
      <c r="D20" s="429"/>
      <c r="E20" s="429"/>
      <c r="G20" s="269"/>
    </row>
    <row r="21" spans="1:7" ht="29">
      <c r="A21" s="71" t="s">
        <v>231</v>
      </c>
      <c r="B21" s="71" t="s">
        <v>224</v>
      </c>
      <c r="C21" s="424" t="s">
        <v>225</v>
      </c>
      <c r="D21" s="425"/>
      <c r="E21" s="426"/>
      <c r="G21" s="269" t="s">
        <v>746</v>
      </c>
    </row>
    <row r="22" spans="1:7" ht="29">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75" customHeight="1">
      <c r="A23" s="71" t="s">
        <v>4</v>
      </c>
      <c r="B23" s="71" t="s">
        <v>229</v>
      </c>
      <c r="C23" s="416" t="s">
        <v>225</v>
      </c>
      <c r="D23" s="416"/>
      <c r="E23" s="416"/>
      <c r="G23" s="269" t="s">
        <v>939</v>
      </c>
    </row>
    <row r="24" spans="1:7">
      <c r="A24" s="63" t="s">
        <v>359</v>
      </c>
      <c r="B24" s="63" t="s">
        <v>356</v>
      </c>
      <c r="C24" s="339" t="str" cm="1">
        <f t="array" aca="1" ref="C24" ca="1">IFERROR(_xlfn.UNIQUE(_xlfn._xlws.FILTER('4'!D:D, ('4'!$B:$B="Veiklos kodas ir pavadinimas pagal EVRK")*('4'!$D:$D&lt;&gt;"")))," –")</f>
        <v xml:space="preserve"> –</v>
      </c>
      <c r="D24" s="340"/>
      <c r="E24" s="340"/>
      <c r="G24" s="277" t="s">
        <v>938</v>
      </c>
    </row>
    <row r="25" spans="1:7">
      <c r="C25" s="269"/>
      <c r="D25" s="270"/>
      <c r="E25" s="270"/>
      <c r="G25" s="269"/>
    </row>
    <row r="26" spans="1:7">
      <c r="C26" s="269"/>
      <c r="D26" s="270"/>
      <c r="E26" s="270"/>
      <c r="G26" s="276"/>
    </row>
    <row r="27" spans="1:7">
      <c r="C27" s="269"/>
      <c r="D27" s="271"/>
      <c r="E27" s="271"/>
      <c r="G27" s="276"/>
    </row>
    <row r="28" spans="1:7">
      <c r="C28" s="269"/>
      <c r="D28" s="270"/>
      <c r="E28" s="270"/>
      <c r="G28" s="276"/>
    </row>
    <row r="29" spans="1:7">
      <c r="C29" s="269"/>
      <c r="D29" s="270"/>
      <c r="E29" s="270"/>
      <c r="G29" s="276"/>
    </row>
    <row r="30" spans="1:7">
      <c r="C30" s="269"/>
      <c r="D30" s="270"/>
      <c r="E30" s="270"/>
      <c r="G30" s="276"/>
    </row>
    <row r="31" spans="1:7">
      <c r="C31" s="269"/>
      <c r="D31" s="270"/>
      <c r="E31" s="270"/>
      <c r="G31" s="276"/>
    </row>
    <row r="32" spans="1:7">
      <c r="C32" s="269"/>
      <c r="D32" s="270"/>
      <c r="E32" s="270"/>
      <c r="G32" s="276"/>
    </row>
    <row r="33" spans="3:7">
      <c r="C33" s="269"/>
      <c r="D33" s="270"/>
      <c r="E33" s="270"/>
      <c r="G33" s="276"/>
    </row>
    <row r="34" spans="3:7">
      <c r="C34" s="62"/>
      <c r="D34" s="62"/>
      <c r="E34" s="62"/>
    </row>
    <row r="35" spans="3:7">
      <c r="C35" s="62"/>
      <c r="D35" s="62"/>
      <c r="E35" s="62"/>
    </row>
  </sheetData>
  <sheetProtection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00" priority="5">
      <formula>AND($C24&lt;&gt;0,$C25=0)</formula>
    </cfRule>
    <cfRule type="expression" dxfId="99" priority="6">
      <formula>$C24&lt;&gt;0</formula>
    </cfRule>
  </conditionalFormatting>
  <conditionalFormatting sqref="B24:B35">
    <cfRule type="expression" dxfId="98" priority="8">
      <formula>AND($C24&lt;&gt;0,$C25=0)</formula>
    </cfRule>
  </conditionalFormatting>
  <conditionalFormatting sqref="C24:C33">
    <cfRule type="expression" dxfId="97" priority="1">
      <formula>$C24&lt;&gt;0</formula>
    </cfRule>
  </conditionalFormatting>
  <conditionalFormatting sqref="D22">
    <cfRule type="expression" dxfId="96" priority="2">
      <formula>$C22&lt;&gt;0</formula>
    </cfRule>
    <cfRule type="expression" dxfId="95" priority="105">
      <formula>$C27&lt;&gt;0</formula>
    </cfRule>
  </conditionalFormatting>
  <conditionalFormatting sqref="D24:D33">
    <cfRule type="expression" dxfId="94" priority="9">
      <formula>$C24&lt;&gt;0</formula>
    </cfRule>
  </conditionalFormatting>
  <conditionalFormatting sqref="E22">
    <cfRule type="expression" dxfId="93" priority="107">
      <formula>$C27&lt;&gt;0</formula>
    </cfRule>
  </conditionalFormatting>
  <conditionalFormatting sqref="E24:E33">
    <cfRule type="expression" dxfId="92" priority="11">
      <formula>$C24&lt;&gt;0</formula>
    </cfRule>
  </conditionalFormatting>
  <conditionalFormatting sqref="G2:G33">
    <cfRule type="expression" dxfId="91"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10;yyyy-mm-dd" sqref="C18">
      <formula1>C17</formula1>
    </dataValidation>
    <dataValidation type="date" operator="greaterThan" allowBlank="1" showInputMessage="1" showErrorMessage="1" error="Įveskite datą formatu yyyy-mm-dd. Ji turi būti didesnė už galutinę paraiškos pateikimo datą." prompt="Datos formatas: &#10;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sheetPr codeName="Lapas6">
    <tabColor theme="9" tint="-0.249977111117893"/>
    <pageSetUpPr fitToPage="1"/>
  </sheetPr>
  <dimension ref="A1:M29"/>
  <sheetViews>
    <sheetView zoomScale="62" zoomScaleNormal="130" workbookViewId="0">
      <selection activeCell="M1" sqref="M1"/>
    </sheetView>
  </sheetViews>
  <sheetFormatPr defaultColWidth="8.90625" defaultRowHeight="14.5"/>
  <cols>
    <col min="1" max="1" width="8.08984375" style="67" customWidth="1"/>
    <col min="2" max="2" width="28.6328125" style="67" customWidth="1"/>
    <col min="3" max="3" width="10.54296875" style="67" customWidth="1"/>
    <col min="4" max="4" width="9" style="67" customWidth="1"/>
    <col min="5" max="11" width="9" style="66" customWidth="1"/>
    <col min="12" max="12" width="4.453125" style="66" customWidth="1"/>
    <col min="13" max="13" width="47.54296875" style="66" customWidth="1"/>
    <col min="14" max="16384" width="8.90625" style="66"/>
  </cols>
  <sheetData>
    <row r="1" spans="1:13" s="62" customFormat="1" ht="14.9" customHeight="1">
      <c r="A1" s="126" t="s">
        <v>7</v>
      </c>
      <c r="B1" s="433" t="s">
        <v>670</v>
      </c>
      <c r="C1" s="434"/>
      <c r="D1" s="434"/>
      <c r="E1" s="434"/>
      <c r="F1" s="434"/>
      <c r="G1" s="434"/>
      <c r="H1" s="434"/>
      <c r="I1" s="434"/>
      <c r="J1" s="434"/>
      <c r="K1" s="435"/>
      <c r="M1" s="275" t="s">
        <v>293</v>
      </c>
    </row>
    <row r="2" spans="1:13" s="62" customFormat="1" ht="144" customHeight="1">
      <c r="A2" s="64" t="s">
        <v>244</v>
      </c>
      <c r="B2" s="64" t="s">
        <v>319</v>
      </c>
      <c r="C2" s="452"/>
      <c r="D2" s="452"/>
      <c r="E2" s="452"/>
      <c r="F2" s="452"/>
      <c r="G2" s="452"/>
      <c r="H2" s="452"/>
      <c r="I2" s="452"/>
      <c r="J2" s="452"/>
      <c r="K2" s="452"/>
      <c r="M2" s="280" t="s">
        <v>940</v>
      </c>
    </row>
    <row r="3" spans="1:13" s="62" customFormat="1" ht="144" customHeight="1">
      <c r="A3" s="64" t="s">
        <v>245</v>
      </c>
      <c r="B3" s="64" t="s">
        <v>233</v>
      </c>
      <c r="C3" s="452"/>
      <c r="D3" s="452"/>
      <c r="E3" s="452"/>
      <c r="F3" s="452"/>
      <c r="G3" s="452"/>
      <c r="H3" s="452"/>
      <c r="I3" s="452"/>
      <c r="J3" s="452"/>
      <c r="K3" s="452"/>
      <c r="M3" s="278" t="s">
        <v>478</v>
      </c>
    </row>
    <row r="4" spans="1:13" s="62" customFormat="1" ht="9.65" customHeight="1">
      <c r="M4" s="66"/>
    </row>
    <row r="5" spans="1:13" ht="30" customHeight="1">
      <c r="A5" s="126" t="s">
        <v>8</v>
      </c>
      <c r="B5" s="459" t="s">
        <v>672</v>
      </c>
      <c r="C5" s="460"/>
      <c r="D5" s="460"/>
      <c r="E5" s="460"/>
      <c r="F5" s="460"/>
      <c r="G5" s="460"/>
      <c r="H5" s="460"/>
      <c r="I5" s="460"/>
      <c r="J5" s="460"/>
      <c r="K5" s="460"/>
    </row>
    <row r="6" spans="1:13" ht="14.9" customHeight="1">
      <c r="A6" s="126" t="s">
        <v>246</v>
      </c>
      <c r="B6" s="429" t="s">
        <v>320</v>
      </c>
      <c r="C6" s="429"/>
      <c r="D6" s="429"/>
      <c r="E6" s="429"/>
      <c r="F6" s="429"/>
      <c r="G6" s="429"/>
      <c r="H6" s="429"/>
      <c r="I6" s="429"/>
      <c r="J6" s="429"/>
      <c r="K6" s="429"/>
    </row>
    <row r="7" spans="1:13">
      <c r="A7" s="126" t="s">
        <v>290</v>
      </c>
      <c r="B7" s="451" t="s">
        <v>309</v>
      </c>
      <c r="C7" s="451"/>
      <c r="D7" s="451"/>
      <c r="E7" s="451"/>
      <c r="F7" s="451"/>
      <c r="G7" s="451"/>
      <c r="H7" s="451"/>
      <c r="I7" s="451"/>
      <c r="J7" s="451"/>
      <c r="K7" s="451"/>
      <c r="M7" s="271"/>
    </row>
    <row r="8" spans="1:13" ht="63" customHeight="1">
      <c r="A8" s="464" t="s">
        <v>304</v>
      </c>
      <c r="B8" s="464"/>
      <c r="C8" s="464"/>
      <c r="D8" s="464"/>
      <c r="E8" s="464"/>
      <c r="F8" s="464"/>
      <c r="G8" s="464"/>
      <c r="H8" s="464"/>
      <c r="I8" s="464"/>
      <c r="J8" s="464"/>
      <c r="K8" s="464"/>
      <c r="M8" s="271"/>
    </row>
    <row r="9" spans="1:13" ht="30.65" customHeight="1">
      <c r="A9" s="440" t="s">
        <v>22</v>
      </c>
      <c r="B9" s="442" t="s">
        <v>44</v>
      </c>
      <c r="C9" s="131" t="str">
        <f>IF(AND('1'!$C$22="Verslo pradžia",YEAR('1'!$E$22)=YEAR('1'!$C$11)),"Pradžios metai","Ataskaitiniai metai")</f>
        <v>Pradžios metai</v>
      </c>
      <c r="D9" s="444" t="s">
        <v>12</v>
      </c>
      <c r="E9" s="445"/>
      <c r="F9" s="445"/>
      <c r="G9" s="445"/>
      <c r="H9" s="445"/>
      <c r="I9" s="445"/>
      <c r="J9" s="445"/>
      <c r="K9" s="446"/>
      <c r="M9" s="271"/>
    </row>
    <row r="10" spans="1:13" ht="15" thickBot="1">
      <c r="A10" s="441"/>
      <c r="B10" s="44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29.5" thickTop="1">
      <c r="A11" s="68" t="s">
        <v>321</v>
      </c>
      <c r="B11" s="68" t="s">
        <v>311</v>
      </c>
      <c r="C11" s="298"/>
      <c r="D11" s="298"/>
      <c r="E11" s="298"/>
      <c r="F11" s="298"/>
      <c r="G11" s="298"/>
      <c r="H11" s="298"/>
      <c r="I11" s="298"/>
      <c r="J11" s="298"/>
      <c r="K11" s="298"/>
      <c r="M11" s="271"/>
    </row>
    <row r="12" spans="1:13" ht="29">
      <c r="A12" s="64" t="s">
        <v>324</v>
      </c>
      <c r="B12" s="64" t="s">
        <v>310</v>
      </c>
      <c r="C12" s="343" t="str">
        <f>IFERROR(C13/C11,"-")</f>
        <v>-</v>
      </c>
      <c r="D12" s="299"/>
      <c r="E12" s="299"/>
      <c r="F12" s="299"/>
      <c r="G12" s="299"/>
      <c r="H12" s="299"/>
      <c r="I12" s="299"/>
      <c r="J12" s="299"/>
      <c r="K12" s="299"/>
      <c r="M12" s="271"/>
    </row>
    <row r="13" spans="1:13" ht="29">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44" thickBot="1">
      <c r="A14" s="76" t="s">
        <v>326</v>
      </c>
      <c r="B14" s="76" t="s">
        <v>323</v>
      </c>
      <c r="C14" s="461"/>
      <c r="D14" s="462"/>
      <c r="E14" s="462"/>
      <c r="F14" s="462"/>
      <c r="G14" s="462"/>
      <c r="H14" s="462"/>
      <c r="I14" s="462"/>
      <c r="J14" s="463"/>
      <c r="K14" s="463"/>
      <c r="M14" s="276" t="s">
        <v>322</v>
      </c>
    </row>
    <row r="15" spans="1:13" ht="7.25" customHeight="1" thickTop="1">
      <c r="B15" s="66"/>
      <c r="M15" s="271"/>
    </row>
    <row r="16" spans="1:13" ht="14.9" customHeight="1">
      <c r="A16" s="126" t="s">
        <v>327</v>
      </c>
      <c r="B16" s="451" t="s">
        <v>318</v>
      </c>
      <c r="C16" s="451"/>
      <c r="D16" s="451"/>
      <c r="E16" s="451"/>
      <c r="F16" s="451"/>
      <c r="G16" s="451"/>
      <c r="H16" s="451"/>
      <c r="I16" s="451"/>
      <c r="J16" s="451"/>
      <c r="K16" s="451"/>
      <c r="M16" s="271"/>
    </row>
    <row r="17" spans="1:13" ht="41" customHeight="1">
      <c r="A17" s="436" t="s">
        <v>942</v>
      </c>
      <c r="B17" s="436"/>
      <c r="C17" s="436"/>
      <c r="D17" s="436"/>
      <c r="E17" s="436"/>
      <c r="F17" s="436"/>
      <c r="G17" s="436"/>
      <c r="H17" s="436"/>
      <c r="I17" s="436"/>
      <c r="J17" s="436"/>
      <c r="K17" s="436"/>
      <c r="M17" s="271"/>
    </row>
    <row r="18" spans="1:13" ht="52.25" customHeight="1" thickBot="1">
      <c r="A18" s="128" t="s">
        <v>22</v>
      </c>
      <c r="B18" s="129" t="s">
        <v>308</v>
      </c>
      <c r="C18" s="454" t="s">
        <v>307</v>
      </c>
      <c r="D18" s="454"/>
      <c r="E18" s="454" t="s">
        <v>313</v>
      </c>
      <c r="F18" s="454"/>
      <c r="G18" s="129" t="s">
        <v>317</v>
      </c>
      <c r="H18" s="454" t="s">
        <v>305</v>
      </c>
      <c r="I18" s="454"/>
      <c r="J18" s="438" t="s">
        <v>306</v>
      </c>
      <c r="K18" s="439"/>
      <c r="M18" s="271"/>
    </row>
    <row r="19" spans="1:13" ht="15" thickTop="1">
      <c r="A19" s="402" t="s">
        <v>328</v>
      </c>
      <c r="B19" s="300"/>
      <c r="C19" s="457" t="s">
        <v>225</v>
      </c>
      <c r="D19" s="457"/>
      <c r="E19" s="455"/>
      <c r="F19" s="455"/>
      <c r="G19" s="303"/>
      <c r="H19" s="447"/>
      <c r="I19" s="448"/>
      <c r="J19" s="468"/>
      <c r="K19" s="468"/>
      <c r="M19" s="271" t="s">
        <v>943</v>
      </c>
    </row>
    <row r="20" spans="1:13">
      <c r="A20" s="402" t="s">
        <v>329</v>
      </c>
      <c r="B20" s="301"/>
      <c r="C20" s="437" t="s">
        <v>225</v>
      </c>
      <c r="D20" s="437"/>
      <c r="E20" s="456"/>
      <c r="F20" s="456"/>
      <c r="G20" s="304"/>
      <c r="H20" s="449"/>
      <c r="I20" s="450"/>
      <c r="J20" s="469"/>
      <c r="K20" s="469"/>
      <c r="M20" s="271"/>
    </row>
    <row r="21" spans="1:13">
      <c r="A21" s="402" t="s">
        <v>330</v>
      </c>
      <c r="B21" s="301"/>
      <c r="C21" s="437" t="s">
        <v>225</v>
      </c>
      <c r="D21" s="437"/>
      <c r="E21" s="456"/>
      <c r="F21" s="456"/>
      <c r="G21" s="304"/>
      <c r="H21" s="449"/>
      <c r="I21" s="450"/>
      <c r="J21" s="469"/>
      <c r="K21" s="469"/>
      <c r="M21" s="271"/>
    </row>
    <row r="22" spans="1:13">
      <c r="A22" s="402" t="s">
        <v>331</v>
      </c>
      <c r="B22" s="301"/>
      <c r="C22" s="437" t="s">
        <v>225</v>
      </c>
      <c r="D22" s="437"/>
      <c r="E22" s="456"/>
      <c r="F22" s="456"/>
      <c r="G22" s="304"/>
      <c r="H22" s="449"/>
      <c r="I22" s="450"/>
      <c r="J22" s="469"/>
      <c r="K22" s="469"/>
      <c r="M22" s="271"/>
    </row>
    <row r="23" spans="1:13">
      <c r="A23" s="402" t="s">
        <v>332</v>
      </c>
      <c r="B23" s="301"/>
      <c r="C23" s="437" t="s">
        <v>225</v>
      </c>
      <c r="D23" s="437"/>
      <c r="E23" s="456"/>
      <c r="F23" s="456"/>
      <c r="G23" s="304"/>
      <c r="H23" s="449"/>
      <c r="I23" s="450"/>
      <c r="J23" s="469"/>
      <c r="K23" s="469"/>
      <c r="M23" s="271"/>
    </row>
    <row r="24" spans="1:13">
      <c r="A24" s="402" t="s">
        <v>333</v>
      </c>
      <c r="B24" s="301"/>
      <c r="C24" s="437" t="s">
        <v>225</v>
      </c>
      <c r="D24" s="437"/>
      <c r="E24" s="456"/>
      <c r="F24" s="456"/>
      <c r="G24" s="304"/>
      <c r="H24" s="449"/>
      <c r="I24" s="450"/>
      <c r="J24" s="469"/>
      <c r="K24" s="469"/>
      <c r="M24" s="271"/>
    </row>
    <row r="25" spans="1:13" ht="15" thickBot="1">
      <c r="A25" s="403" t="s">
        <v>334</v>
      </c>
      <c r="B25" s="302"/>
      <c r="C25" s="453" t="s">
        <v>225</v>
      </c>
      <c r="D25" s="453"/>
      <c r="E25" s="458"/>
      <c r="F25" s="458"/>
      <c r="G25" s="305"/>
      <c r="H25" s="465"/>
      <c r="I25" s="466"/>
      <c r="J25" s="467"/>
      <c r="K25" s="467"/>
      <c r="M25" s="271"/>
    </row>
    <row r="26" spans="1:13" ht="15" thickTop="1">
      <c r="A26" s="66"/>
      <c r="B26" s="66"/>
      <c r="C26" s="66"/>
      <c r="D26" s="66"/>
    </row>
    <row r="27" spans="1:13">
      <c r="A27" s="126" t="s">
        <v>339</v>
      </c>
      <c r="B27" s="433" t="s">
        <v>303</v>
      </c>
      <c r="C27" s="434"/>
      <c r="D27" s="434"/>
      <c r="E27" s="434"/>
      <c r="F27" s="434"/>
      <c r="G27" s="434"/>
      <c r="H27" s="434"/>
      <c r="I27" s="434"/>
      <c r="J27" s="434"/>
      <c r="K27" s="435"/>
    </row>
    <row r="28" spans="1:13" ht="144" customHeight="1">
      <c r="A28" s="64" t="s">
        <v>340</v>
      </c>
      <c r="B28" s="79" t="s">
        <v>343</v>
      </c>
      <c r="C28" s="452"/>
      <c r="D28" s="452"/>
      <c r="E28" s="452"/>
      <c r="F28" s="452"/>
      <c r="G28" s="452"/>
      <c r="H28" s="452"/>
      <c r="I28" s="452"/>
      <c r="J28" s="452"/>
      <c r="K28" s="452"/>
      <c r="M28" s="278" t="s">
        <v>944</v>
      </c>
    </row>
    <row r="29" spans="1:13" ht="144" customHeight="1">
      <c r="A29" s="64" t="s">
        <v>341</v>
      </c>
      <c r="B29" s="79" t="s">
        <v>342</v>
      </c>
      <c r="C29" s="452"/>
      <c r="D29" s="452"/>
      <c r="E29" s="452"/>
      <c r="F29" s="452"/>
      <c r="G29" s="452"/>
      <c r="H29" s="452"/>
      <c r="I29" s="452"/>
      <c r="J29" s="452"/>
      <c r="K29" s="452"/>
      <c r="M29" s="279" t="s">
        <v>405</v>
      </c>
    </row>
  </sheetData>
  <sheetProtection sheet="1" objects="1" scenarios="1" formatRows="0" insertRows="0"/>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90" priority="1">
      <formula>C10="-"</formula>
    </cfRule>
  </conditionalFormatting>
  <dataValidations count="1">
    <dataValidation type="date" errorStyle="warning" allowBlank="1" showInputMessage="1" showErrorMessage="1" error="Neteisingai įvesta data. Datos formatas:&#10;yyyy-mm-dd" prompt="Datos formatas:&#10;yyyy-mm-dd" sqref="J19:K25">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6328125" defaultRowHeight="14.5"/>
  <cols>
    <col min="1" max="1" width="5.453125" style="8" customWidth="1"/>
    <col min="2" max="2" width="23.453125" style="8" customWidth="1"/>
    <col min="3" max="3" width="8.36328125" style="9" customWidth="1"/>
    <col min="4" max="4" width="10.453125" style="8" customWidth="1"/>
    <col min="5" max="12" width="10" style="8" customWidth="1"/>
    <col min="13" max="13" width="2" style="10" customWidth="1"/>
    <col min="14" max="14" width="50.453125" style="20" customWidth="1"/>
    <col min="15" max="15" width="7.36328125" style="9" hidden="1" customWidth="1"/>
    <col min="16" max="16" width="7.36328125" style="11" hidden="1" customWidth="1"/>
    <col min="17" max="18" width="7.36328125" style="9" hidden="1" customWidth="1"/>
    <col min="19" max="19" width="7.36328125" hidden="1" customWidth="1"/>
    <col min="20" max="20" width="7.36328125" style="11" hidden="1" customWidth="1"/>
    <col min="21" max="16384" width="8.6328125" style="11"/>
  </cols>
  <sheetData>
    <row r="1" spans="1:20" ht="14">
      <c r="N1" s="281" t="s">
        <v>293</v>
      </c>
      <c r="O1" s="82" t="s">
        <v>365</v>
      </c>
      <c r="P1" s="82" t="s">
        <v>366</v>
      </c>
      <c r="Q1" s="82">
        <v>1</v>
      </c>
      <c r="R1" s="82">
        <v>2</v>
      </c>
      <c r="S1" s="96">
        <v>3</v>
      </c>
      <c r="T1" s="94"/>
    </row>
    <row r="2" spans="1:20" s="7" customFormat="1" ht="14">
      <c r="A2" s="130" t="s">
        <v>101</v>
      </c>
      <c r="B2" s="481" t="s">
        <v>38</v>
      </c>
      <c r="C2" s="481"/>
      <c r="D2" s="481"/>
      <c r="E2" s="481"/>
      <c r="F2" s="481"/>
      <c r="G2" s="481"/>
      <c r="H2" s="481"/>
      <c r="I2" s="481"/>
      <c r="J2" s="481"/>
      <c r="K2" s="481"/>
      <c r="L2" s="481"/>
      <c r="M2" s="6"/>
      <c r="N2" s="282"/>
      <c r="O2" s="81"/>
      <c r="P2" s="82"/>
      <c r="Q2" s="81"/>
      <c r="R2" s="81"/>
      <c r="S2" s="81"/>
      <c r="T2" s="95"/>
    </row>
    <row r="3" spans="1:20" ht="14">
      <c r="N3" s="282"/>
      <c r="O3" s="82"/>
      <c r="P3" s="82"/>
      <c r="Q3" s="81"/>
      <c r="R3" s="82"/>
      <c r="S3" s="96"/>
      <c r="T3" s="94"/>
    </row>
    <row r="4" spans="1:20" ht="23">
      <c r="A4" s="482" t="s">
        <v>10</v>
      </c>
      <c r="B4" s="483"/>
      <c r="C4" s="486" t="s">
        <v>11</v>
      </c>
      <c r="D4" s="131" t="str">
        <f>IF(AND('1'!$C$22="Verslo pradžia",YEAR('1'!$E$22)=YEAR('1'!$C$11)),"Pradžios metai","Ataskaitiniai metai")</f>
        <v>Pradžios metai</v>
      </c>
      <c r="E4" s="444" t="s">
        <v>12</v>
      </c>
      <c r="F4" s="445"/>
      <c r="G4" s="445"/>
      <c r="H4" s="445"/>
      <c r="I4" s="445"/>
      <c r="J4" s="445"/>
      <c r="K4" s="445"/>
      <c r="L4" s="445"/>
      <c r="M4" s="12"/>
      <c r="N4" s="282"/>
      <c r="O4" s="82"/>
      <c r="P4" s="82"/>
      <c r="Q4" s="81"/>
      <c r="R4" s="82"/>
      <c r="S4" s="96"/>
      <c r="T4" s="94"/>
    </row>
    <row r="5" spans="1:20" thickBot="1">
      <c r="A5" s="484"/>
      <c r="B5" s="485"/>
      <c r="C5" s="487"/>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thickTop="1">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ht="14">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ht="14">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thickBot="1">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thickTop="1">
      <c r="A10" s="54" t="str">
        <f>CONCATENATE($P10, ".", $Q10, IF($R10&lt;&gt;"", CONCATENATE(".", $R10), ""), ".")</f>
        <v>4.2.</v>
      </c>
      <c r="B10" s="192" t="s">
        <v>362</v>
      </c>
      <c r="C10" s="91"/>
      <c r="D10" s="488"/>
      <c r="E10" s="488"/>
      <c r="F10" s="488"/>
      <c r="G10" s="488"/>
      <c r="H10" s="488"/>
      <c r="I10" s="488"/>
      <c r="J10" s="488"/>
      <c r="K10" s="488"/>
      <c r="L10" s="488"/>
      <c r="N10" s="282" t="s">
        <v>945</v>
      </c>
      <c r="O10" s="97">
        <v>1</v>
      </c>
      <c r="P10" s="82">
        <f t="shared" si="5"/>
        <v>4</v>
      </c>
      <c r="Q10" s="82">
        <f>COUNTIFS($O$1:$O10,1)</f>
        <v>2</v>
      </c>
      <c r="R10" s="82" t="str">
        <f t="shared" si="2"/>
        <v/>
      </c>
      <c r="S10" s="82"/>
      <c r="T10" s="94" t="str">
        <f t="shared" si="3"/>
        <v>4.2.</v>
      </c>
    </row>
    <row r="11" spans="1:20" ht="14">
      <c r="A11" s="44" t="str">
        <f>CONCATENATE($P11, ".", $Q11, IF($R11&lt;&gt;"", CONCATENATE(".", $R11), ""), ".")</f>
        <v>4.2.1.</v>
      </c>
      <c r="B11" s="99" t="s">
        <v>357</v>
      </c>
      <c r="C11" s="90"/>
      <c r="D11" s="477"/>
      <c r="E11" s="477"/>
      <c r="F11" s="477"/>
      <c r="G11" s="477"/>
      <c r="H11" s="477"/>
      <c r="I11" s="477"/>
      <c r="J11" s="477"/>
      <c r="K11" s="477"/>
      <c r="L11" s="477"/>
      <c r="N11" s="282" t="s">
        <v>946</v>
      </c>
      <c r="O11" s="97">
        <v>2</v>
      </c>
      <c r="P11" s="82">
        <f t="shared" si="5"/>
        <v>4</v>
      </c>
      <c r="Q11" s="82">
        <f>COUNTIFS($O$1:$O11,1)</f>
        <v>2</v>
      </c>
      <c r="R11" s="82">
        <f t="shared" si="2"/>
        <v>1</v>
      </c>
      <c r="S11" s="82"/>
      <c r="T11" s="94" t="str">
        <f t="shared" si="3"/>
        <v>4.2.1.</v>
      </c>
    </row>
    <row r="12" spans="1:20" ht="14">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ht="14">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ht="14">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ht="14">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c r="A16" s="100" t="str">
        <f t="shared" si="7"/>
        <v>4.2.6.</v>
      </c>
      <c r="B16" s="92" t="s">
        <v>367</v>
      </c>
      <c r="C16" s="93"/>
      <c r="D16" s="470"/>
      <c r="E16" s="470"/>
      <c r="F16" s="470"/>
      <c r="G16" s="470"/>
      <c r="H16" s="470"/>
      <c r="I16" s="470"/>
      <c r="J16" s="470"/>
      <c r="K16" s="470"/>
      <c r="L16" s="470"/>
      <c r="N16" s="282" t="s">
        <v>950</v>
      </c>
      <c r="O16" s="97">
        <v>2</v>
      </c>
      <c r="P16" s="82">
        <f t="shared" si="5"/>
        <v>4</v>
      </c>
      <c r="Q16" s="82">
        <f>COUNTIFS($O$1:$O16,1)</f>
        <v>2</v>
      </c>
      <c r="R16" s="82">
        <f t="shared" si="2"/>
        <v>6</v>
      </c>
      <c r="S16" s="82"/>
      <c r="T16" s="94" t="str">
        <f t="shared" si="3"/>
        <v>4.2.6.</v>
      </c>
    </row>
    <row r="17" spans="1:21" ht="14">
      <c r="A17" s="54" t="str">
        <f t="shared" si="7"/>
        <v>4.3.</v>
      </c>
      <c r="B17" s="192" t="s">
        <v>362</v>
      </c>
      <c r="C17" s="91"/>
      <c r="D17" s="478"/>
      <c r="E17" s="473"/>
      <c r="F17" s="473"/>
      <c r="G17" s="473"/>
      <c r="H17" s="473"/>
      <c r="I17" s="473"/>
      <c r="J17" s="473"/>
      <c r="K17" s="473"/>
      <c r="L17" s="473"/>
      <c r="N17" s="282" t="s">
        <v>945</v>
      </c>
      <c r="O17" s="97">
        <v>1</v>
      </c>
      <c r="P17" s="82">
        <f t="shared" ref="P17:P50" si="9">+P16</f>
        <v>4</v>
      </c>
      <c r="Q17" s="82">
        <f>COUNTIFS($O$1:$O17,1)</f>
        <v>3</v>
      </c>
      <c r="R17" s="82" t="str">
        <f t="shared" ref="R17:R48" si="10">IF($O17=$R$1,IF($O17&lt;&gt;$O16, 1, R16+1),"")</f>
        <v/>
      </c>
      <c r="S17" s="82"/>
      <c r="T17" s="94" t="str">
        <f t="shared" si="3"/>
        <v>4.3.</v>
      </c>
    </row>
    <row r="18" spans="1:21" ht="14">
      <c r="A18" s="44" t="str">
        <f t="shared" si="7"/>
        <v>4.3.1.</v>
      </c>
      <c r="B18" s="99" t="s">
        <v>357</v>
      </c>
      <c r="C18" s="90"/>
      <c r="D18" s="471"/>
      <c r="E18" s="472"/>
      <c r="F18" s="472"/>
      <c r="G18" s="472"/>
      <c r="H18" s="472"/>
      <c r="I18" s="472"/>
      <c r="J18" s="472"/>
      <c r="K18" s="472"/>
      <c r="L18" s="472"/>
      <c r="N18" s="282" t="s">
        <v>946</v>
      </c>
      <c r="O18" s="97">
        <v>2</v>
      </c>
      <c r="P18" s="82">
        <f t="shared" si="9"/>
        <v>4</v>
      </c>
      <c r="Q18" s="82">
        <f>COUNTIFS($O$1:$O18,1)</f>
        <v>3</v>
      </c>
      <c r="R18" s="82">
        <f t="shared" si="10"/>
        <v>1</v>
      </c>
      <c r="S18" s="82"/>
      <c r="T18" s="94" t="str">
        <f t="shared" si="3"/>
        <v>4.3.1.</v>
      </c>
    </row>
    <row r="19" spans="1:21" ht="14">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ht="14">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ht="14">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ht="14">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c r="A23" s="102" t="str">
        <f t="shared" si="7"/>
        <v>4.3.6.</v>
      </c>
      <c r="B23" s="103" t="s">
        <v>367</v>
      </c>
      <c r="C23" s="104"/>
      <c r="D23" s="474"/>
      <c r="E23" s="474"/>
      <c r="F23" s="474"/>
      <c r="G23" s="474"/>
      <c r="H23" s="474"/>
      <c r="I23" s="474"/>
      <c r="J23" s="474"/>
      <c r="K23" s="474"/>
      <c r="L23" s="474"/>
      <c r="N23" s="282" t="s">
        <v>950</v>
      </c>
      <c r="O23" s="97">
        <v>2</v>
      </c>
      <c r="P23" s="82">
        <f t="shared" si="9"/>
        <v>4</v>
      </c>
      <c r="Q23" s="82">
        <f>COUNTIFS($O$1:$O23,1)</f>
        <v>3</v>
      </c>
      <c r="R23" s="82">
        <f t="shared" si="10"/>
        <v>6</v>
      </c>
      <c r="S23" s="82"/>
      <c r="T23" s="94" t="str">
        <f t="shared" si="3"/>
        <v>4.3.6.</v>
      </c>
      <c r="U23" s="97"/>
    </row>
    <row r="24" spans="1:21" ht="14">
      <c r="A24" s="54" t="str">
        <f t="shared" si="7"/>
        <v>4.4.</v>
      </c>
      <c r="B24" s="192" t="s">
        <v>362</v>
      </c>
      <c r="C24" s="91"/>
      <c r="D24" s="478"/>
      <c r="E24" s="473"/>
      <c r="F24" s="473"/>
      <c r="G24" s="473"/>
      <c r="H24" s="473"/>
      <c r="I24" s="473"/>
      <c r="J24" s="473"/>
      <c r="K24" s="473"/>
      <c r="L24" s="473"/>
      <c r="N24" s="282" t="s">
        <v>945</v>
      </c>
      <c r="O24" s="97">
        <v>1</v>
      </c>
      <c r="P24" s="82">
        <f t="shared" si="9"/>
        <v>4</v>
      </c>
      <c r="Q24" s="82">
        <f>COUNTIFS($O$1:$O24,1)</f>
        <v>4</v>
      </c>
      <c r="R24" s="82" t="str">
        <f t="shared" si="10"/>
        <v/>
      </c>
      <c r="S24" s="82"/>
      <c r="T24" s="94" t="str">
        <f t="shared" si="3"/>
        <v>4.4.</v>
      </c>
      <c r="U24" s="97"/>
    </row>
    <row r="25" spans="1:21" ht="14">
      <c r="A25" s="44" t="str">
        <f t="shared" si="7"/>
        <v>4.4.1.</v>
      </c>
      <c r="B25" s="99" t="s">
        <v>357</v>
      </c>
      <c r="C25" s="90"/>
      <c r="D25" s="471"/>
      <c r="E25" s="472"/>
      <c r="F25" s="472"/>
      <c r="G25" s="472"/>
      <c r="H25" s="472"/>
      <c r="I25" s="472"/>
      <c r="J25" s="472"/>
      <c r="K25" s="472"/>
      <c r="L25" s="472"/>
      <c r="N25" s="282" t="s">
        <v>946</v>
      </c>
      <c r="O25" s="97">
        <v>2</v>
      </c>
      <c r="P25" s="82">
        <f t="shared" si="9"/>
        <v>4</v>
      </c>
      <c r="Q25" s="82">
        <f>COUNTIFS($O$1:$O25,1)</f>
        <v>4</v>
      </c>
      <c r="R25" s="82">
        <f t="shared" si="10"/>
        <v>1</v>
      </c>
      <c r="S25" s="82"/>
      <c r="T25" s="94" t="str">
        <f t="shared" si="3"/>
        <v>4.4.1.</v>
      </c>
      <c r="U25" s="97"/>
    </row>
    <row r="26" spans="1:21" ht="14">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ht="14">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ht="14">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ht="14">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c r="A30" s="100" t="str">
        <f t="shared" si="7"/>
        <v>4.4.6.</v>
      </c>
      <c r="B30" s="103" t="s">
        <v>367</v>
      </c>
      <c r="C30" s="104"/>
      <c r="D30" s="474"/>
      <c r="E30" s="474"/>
      <c r="F30" s="474"/>
      <c r="G30" s="474"/>
      <c r="H30" s="474"/>
      <c r="I30" s="474"/>
      <c r="J30" s="474"/>
      <c r="K30" s="474"/>
      <c r="L30" s="474"/>
      <c r="N30" s="282" t="s">
        <v>950</v>
      </c>
      <c r="O30" s="97">
        <v>2</v>
      </c>
      <c r="P30" s="82">
        <f t="shared" si="9"/>
        <v>4</v>
      </c>
      <c r="Q30" s="82">
        <f>COUNTIFS($O$1:$O30,1)</f>
        <v>4</v>
      </c>
      <c r="R30" s="82">
        <f t="shared" si="10"/>
        <v>6</v>
      </c>
      <c r="S30" s="82"/>
      <c r="T30" s="94" t="str">
        <f t="shared" si="3"/>
        <v>4.4.6.</v>
      </c>
      <c r="U30" s="97"/>
    </row>
    <row r="31" spans="1:21" ht="14">
      <c r="A31" s="54" t="str">
        <f t="shared" si="7"/>
        <v>4.5.</v>
      </c>
      <c r="B31" s="192" t="s">
        <v>362</v>
      </c>
      <c r="C31" s="91"/>
      <c r="D31" s="478"/>
      <c r="E31" s="473"/>
      <c r="F31" s="473"/>
      <c r="G31" s="473"/>
      <c r="H31" s="473"/>
      <c r="I31" s="473"/>
      <c r="J31" s="473"/>
      <c r="K31" s="473"/>
      <c r="L31" s="473"/>
      <c r="N31" s="282" t="s">
        <v>945</v>
      </c>
      <c r="O31" s="97">
        <v>1</v>
      </c>
      <c r="P31" s="82">
        <f t="shared" si="9"/>
        <v>4</v>
      </c>
      <c r="Q31" s="82">
        <f>COUNTIFS($O$1:$O31,1)</f>
        <v>5</v>
      </c>
      <c r="R31" s="82" t="str">
        <f t="shared" si="10"/>
        <v/>
      </c>
      <c r="S31" s="82"/>
      <c r="T31" s="94" t="str">
        <f t="shared" si="3"/>
        <v>4.5.</v>
      </c>
      <c r="U31" s="97"/>
    </row>
    <row r="32" spans="1:21" ht="14">
      <c r="A32" s="44" t="str">
        <f t="shared" si="7"/>
        <v>4.5.1.</v>
      </c>
      <c r="B32" s="99" t="s">
        <v>357</v>
      </c>
      <c r="C32" s="90"/>
      <c r="D32" s="471"/>
      <c r="E32" s="472"/>
      <c r="F32" s="472"/>
      <c r="G32" s="472"/>
      <c r="H32" s="472"/>
      <c r="I32" s="472"/>
      <c r="J32" s="472"/>
      <c r="K32" s="472"/>
      <c r="L32" s="472"/>
      <c r="N32" s="282" t="s">
        <v>946</v>
      </c>
      <c r="O32" s="97">
        <v>2</v>
      </c>
      <c r="P32" s="82">
        <f t="shared" si="9"/>
        <v>4</v>
      </c>
      <c r="Q32" s="82">
        <f>COUNTIFS($O$1:$O32,1)</f>
        <v>5</v>
      </c>
      <c r="R32" s="82">
        <f t="shared" si="10"/>
        <v>1</v>
      </c>
      <c r="S32" s="82"/>
      <c r="T32" s="94" t="str">
        <f t="shared" si="3"/>
        <v>4.5.1.</v>
      </c>
      <c r="U32" s="97"/>
    </row>
    <row r="33" spans="1:21" ht="14">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ht="14">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ht="14">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ht="14">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c r="A37" s="100" t="str">
        <f t="shared" si="7"/>
        <v>4.5.6.</v>
      </c>
      <c r="B37" s="103" t="s">
        <v>367</v>
      </c>
      <c r="C37" s="104"/>
      <c r="D37" s="474"/>
      <c r="E37" s="474"/>
      <c r="F37" s="474"/>
      <c r="G37" s="474"/>
      <c r="H37" s="474"/>
      <c r="I37" s="474"/>
      <c r="J37" s="474"/>
      <c r="K37" s="474"/>
      <c r="L37" s="474"/>
      <c r="N37" s="282" t="s">
        <v>950</v>
      </c>
      <c r="O37" s="97">
        <v>2</v>
      </c>
      <c r="P37" s="82">
        <f t="shared" si="9"/>
        <v>4</v>
      </c>
      <c r="Q37" s="82">
        <f>COUNTIFS($O$1:$O37,1)</f>
        <v>5</v>
      </c>
      <c r="R37" s="82">
        <f t="shared" si="10"/>
        <v>6</v>
      </c>
      <c r="S37" s="82"/>
      <c r="T37" s="94" t="str">
        <f t="shared" si="3"/>
        <v>4.5.6.</v>
      </c>
      <c r="U37" s="97"/>
    </row>
    <row r="38" spans="1:21" ht="14">
      <c r="A38" s="54" t="str">
        <f t="shared" si="7"/>
        <v>4.6.</v>
      </c>
      <c r="B38" s="192" t="s">
        <v>362</v>
      </c>
      <c r="C38" s="91"/>
      <c r="D38" s="478"/>
      <c r="E38" s="473"/>
      <c r="F38" s="473"/>
      <c r="G38" s="473"/>
      <c r="H38" s="473"/>
      <c r="I38" s="473"/>
      <c r="J38" s="473"/>
      <c r="K38" s="473"/>
      <c r="L38" s="473"/>
      <c r="N38" s="282" t="s">
        <v>945</v>
      </c>
      <c r="O38" s="97">
        <v>1</v>
      </c>
      <c r="P38" s="82">
        <f t="shared" si="9"/>
        <v>4</v>
      </c>
      <c r="Q38" s="82">
        <f>COUNTIFS($O$1:$O38,1)</f>
        <v>6</v>
      </c>
      <c r="R38" s="82" t="str">
        <f t="shared" si="10"/>
        <v/>
      </c>
      <c r="S38" s="82"/>
      <c r="T38" s="94" t="str">
        <f t="shared" si="3"/>
        <v>4.6.</v>
      </c>
      <c r="U38" s="97"/>
    </row>
    <row r="39" spans="1:21" ht="14">
      <c r="A39" s="44" t="str">
        <f t="shared" si="7"/>
        <v>4.6.1.</v>
      </c>
      <c r="B39" s="99" t="s">
        <v>357</v>
      </c>
      <c r="C39" s="90"/>
      <c r="D39" s="471"/>
      <c r="E39" s="472"/>
      <c r="F39" s="472"/>
      <c r="G39" s="472"/>
      <c r="H39" s="472"/>
      <c r="I39" s="472"/>
      <c r="J39" s="472"/>
      <c r="K39" s="472"/>
      <c r="L39" s="472"/>
      <c r="N39" s="282" t="s">
        <v>946</v>
      </c>
      <c r="O39" s="97">
        <v>2</v>
      </c>
      <c r="P39" s="82">
        <f t="shared" si="9"/>
        <v>4</v>
      </c>
      <c r="Q39" s="82">
        <f>COUNTIFS($O$1:$O39,1)</f>
        <v>6</v>
      </c>
      <c r="R39" s="82">
        <f t="shared" si="10"/>
        <v>1</v>
      </c>
      <c r="S39" s="82"/>
      <c r="T39" s="94" t="str">
        <f t="shared" si="3"/>
        <v>4.6.1.</v>
      </c>
      <c r="U39" s="97"/>
    </row>
    <row r="40" spans="1:21" ht="14">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ht="14">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ht="14">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ht="14">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c r="A44" s="100" t="str">
        <f t="shared" si="7"/>
        <v>4.6.6.</v>
      </c>
      <c r="B44" s="103" t="s">
        <v>367</v>
      </c>
      <c r="C44" s="104"/>
      <c r="D44" s="474"/>
      <c r="E44" s="474"/>
      <c r="F44" s="474"/>
      <c r="G44" s="474"/>
      <c r="H44" s="474"/>
      <c r="I44" s="474"/>
      <c r="J44" s="474"/>
      <c r="K44" s="474"/>
      <c r="L44" s="474"/>
      <c r="N44" s="282" t="s">
        <v>950</v>
      </c>
      <c r="O44" s="97">
        <v>2</v>
      </c>
      <c r="P44" s="82">
        <f t="shared" si="9"/>
        <v>4</v>
      </c>
      <c r="Q44" s="82">
        <f>COUNTIFS($O$1:$O44,1)</f>
        <v>6</v>
      </c>
      <c r="R44" s="82">
        <f t="shared" si="10"/>
        <v>6</v>
      </c>
      <c r="S44" s="82"/>
      <c r="T44" s="94" t="str">
        <f t="shared" si="3"/>
        <v>4.6.6.</v>
      </c>
      <c r="U44" s="97"/>
    </row>
    <row r="45" spans="1:21" ht="14">
      <c r="A45" s="54" t="str">
        <f t="shared" si="7"/>
        <v>4.7.</v>
      </c>
      <c r="B45" s="192" t="s">
        <v>361</v>
      </c>
      <c r="C45" s="91"/>
      <c r="D45" s="479"/>
      <c r="E45" s="480"/>
      <c r="F45" s="480"/>
      <c r="G45" s="480"/>
      <c r="H45" s="480"/>
      <c r="I45" s="480"/>
      <c r="J45" s="480"/>
      <c r="K45" s="480"/>
      <c r="L45" s="480"/>
      <c r="N45" s="282" t="s">
        <v>951</v>
      </c>
      <c r="O45" s="97">
        <v>1</v>
      </c>
      <c r="P45" s="82">
        <f t="shared" si="9"/>
        <v>4</v>
      </c>
      <c r="Q45" s="82">
        <f>COUNTIFS($O$1:$O45,1)</f>
        <v>7</v>
      </c>
      <c r="R45" s="82" t="str">
        <f t="shared" si="10"/>
        <v/>
      </c>
      <c r="S45" s="82"/>
      <c r="T45" s="94" t="str">
        <f t="shared" si="3"/>
        <v>4.7.</v>
      </c>
      <c r="U45" s="97"/>
    </row>
    <row r="46" spans="1:21" ht="14">
      <c r="A46" s="44" t="str">
        <f t="shared" si="7"/>
        <v>4.7.1.</v>
      </c>
      <c r="B46" s="99" t="s">
        <v>357</v>
      </c>
      <c r="C46" s="90"/>
      <c r="D46" s="471"/>
      <c r="E46" s="472"/>
      <c r="F46" s="472"/>
      <c r="G46" s="472"/>
      <c r="H46" s="472"/>
      <c r="I46" s="472"/>
      <c r="J46" s="472"/>
      <c r="K46" s="472"/>
      <c r="L46" s="472"/>
      <c r="N46" s="282" t="s">
        <v>946</v>
      </c>
      <c r="O46" s="97">
        <v>2</v>
      </c>
      <c r="P46" s="82">
        <f t="shared" si="9"/>
        <v>4</v>
      </c>
      <c r="Q46" s="82">
        <f>COUNTIFS($O$1:$O46,1)</f>
        <v>7</v>
      </c>
      <c r="R46" s="82">
        <f t="shared" si="10"/>
        <v>1</v>
      </c>
      <c r="S46" s="82"/>
      <c r="T46" s="94" t="str">
        <f t="shared" si="3"/>
        <v>4.7.1.</v>
      </c>
      <c r="U46" s="97"/>
    </row>
    <row r="47" spans="1:21" s="17" customFormat="1" ht="14">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ht="14">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ht="14">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c r="A50" s="100" t="str">
        <f t="shared" si="7"/>
        <v>4.7.5.</v>
      </c>
      <c r="B50" s="98" t="s">
        <v>367</v>
      </c>
      <c r="C50" s="93"/>
      <c r="D50" s="475"/>
      <c r="E50" s="476"/>
      <c r="F50" s="476"/>
      <c r="G50" s="476"/>
      <c r="H50" s="476"/>
      <c r="I50" s="476"/>
      <c r="J50" s="476"/>
      <c r="K50" s="476"/>
      <c r="L50" s="476"/>
      <c r="N50" s="282" t="s">
        <v>950</v>
      </c>
      <c r="O50" s="97">
        <v>2</v>
      </c>
      <c r="P50" s="82">
        <f t="shared" si="9"/>
        <v>4</v>
      </c>
      <c r="Q50" s="82">
        <f>COUNTIFS($O$1:$O50,1)</f>
        <v>7</v>
      </c>
      <c r="R50" s="82">
        <f t="shared" si="16"/>
        <v>5</v>
      </c>
      <c r="S50" s="82"/>
      <c r="T50" s="94" t="str">
        <f t="shared" si="3"/>
        <v>4.7.5.</v>
      </c>
      <c r="U50" s="97"/>
    </row>
    <row r="51" spans="1:21" ht="14">
      <c r="A51" s="54" t="str">
        <f t="shared" si="7"/>
        <v>4.8.</v>
      </c>
      <c r="B51" s="192" t="s">
        <v>361</v>
      </c>
      <c r="C51" s="91"/>
      <c r="D51" s="473"/>
      <c r="E51" s="473"/>
      <c r="F51" s="473"/>
      <c r="G51" s="473"/>
      <c r="H51" s="473"/>
      <c r="I51" s="473"/>
      <c r="J51" s="473"/>
      <c r="K51" s="473"/>
      <c r="L51" s="473"/>
      <c r="N51" s="282" t="s">
        <v>951</v>
      </c>
      <c r="O51" s="97">
        <v>1</v>
      </c>
      <c r="P51" s="82">
        <f t="shared" ref="P51:P86" si="17">+P50</f>
        <v>4</v>
      </c>
      <c r="Q51" s="82">
        <f>COUNTIFS($O$1:$O51,1)</f>
        <v>8</v>
      </c>
      <c r="R51" s="82" t="str">
        <f t="shared" si="16"/>
        <v/>
      </c>
      <c r="S51" s="82"/>
      <c r="T51" s="94" t="str">
        <f t="shared" si="3"/>
        <v>4.8.</v>
      </c>
      <c r="U51" s="97"/>
    </row>
    <row r="52" spans="1:21" ht="14">
      <c r="A52" s="44" t="str">
        <f t="shared" si="7"/>
        <v>4.8.1.</v>
      </c>
      <c r="B52" s="99" t="s">
        <v>357</v>
      </c>
      <c r="C52" s="90"/>
      <c r="D52" s="472"/>
      <c r="E52" s="472"/>
      <c r="F52" s="472"/>
      <c r="G52" s="472"/>
      <c r="H52" s="472"/>
      <c r="I52" s="472"/>
      <c r="J52" s="472"/>
      <c r="K52" s="472"/>
      <c r="L52" s="472"/>
      <c r="N52" s="282" t="s">
        <v>946</v>
      </c>
      <c r="O52" s="97">
        <v>2</v>
      </c>
      <c r="P52" s="82">
        <f t="shared" si="17"/>
        <v>4</v>
      </c>
      <c r="Q52" s="82">
        <f>COUNTIFS($O$1:$O52,1)</f>
        <v>8</v>
      </c>
      <c r="R52" s="82">
        <f t="shared" si="16"/>
        <v>1</v>
      </c>
      <c r="S52" s="82"/>
      <c r="T52" s="94" t="str">
        <f t="shared" si="3"/>
        <v>4.8.1.</v>
      </c>
      <c r="U52" s="97"/>
    </row>
    <row r="53" spans="1:21" ht="14">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ht="14">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ht="14">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c r="A56" s="100" t="str">
        <f t="shared" si="7"/>
        <v>4.8.5.</v>
      </c>
      <c r="B56" s="98" t="s">
        <v>367</v>
      </c>
      <c r="C56" s="93"/>
      <c r="D56" s="470"/>
      <c r="E56" s="470"/>
      <c r="F56" s="470"/>
      <c r="G56" s="470"/>
      <c r="H56" s="470"/>
      <c r="I56" s="470"/>
      <c r="J56" s="470"/>
      <c r="K56" s="470"/>
      <c r="L56" s="470"/>
      <c r="N56" s="282" t="s">
        <v>950</v>
      </c>
      <c r="O56" s="97">
        <v>2</v>
      </c>
      <c r="P56" s="82">
        <f t="shared" si="17"/>
        <v>4</v>
      </c>
      <c r="Q56" s="82">
        <f>COUNTIFS($O$1:$O56,1)</f>
        <v>8</v>
      </c>
      <c r="R56" s="82">
        <f t="shared" si="16"/>
        <v>5</v>
      </c>
      <c r="S56" s="82"/>
      <c r="T56" s="94" t="str">
        <f t="shared" si="3"/>
        <v>4.8.5.</v>
      </c>
      <c r="U56" s="97"/>
    </row>
    <row r="57" spans="1:21" ht="14">
      <c r="A57" s="54" t="str">
        <f t="shared" si="7"/>
        <v>4.9.</v>
      </c>
      <c r="B57" s="192" t="s">
        <v>361</v>
      </c>
      <c r="C57" s="91"/>
      <c r="D57" s="473"/>
      <c r="E57" s="473"/>
      <c r="F57" s="473"/>
      <c r="G57" s="473"/>
      <c r="H57" s="473"/>
      <c r="I57" s="473"/>
      <c r="J57" s="473"/>
      <c r="K57" s="473"/>
      <c r="L57" s="473"/>
      <c r="N57" s="282" t="s">
        <v>951</v>
      </c>
      <c r="O57" s="97">
        <v>1</v>
      </c>
      <c r="P57" s="82">
        <f t="shared" si="17"/>
        <v>4</v>
      </c>
      <c r="Q57" s="82">
        <f>COUNTIFS($O$1:$O57,1)</f>
        <v>9</v>
      </c>
      <c r="R57" s="82" t="str">
        <f t="shared" si="16"/>
        <v/>
      </c>
      <c r="S57" s="82"/>
      <c r="T57" s="94" t="str">
        <f t="shared" si="3"/>
        <v>4.9.</v>
      </c>
      <c r="U57" s="97"/>
    </row>
    <row r="58" spans="1:21" ht="14">
      <c r="A58" s="44" t="str">
        <f t="shared" si="7"/>
        <v>4.9.1.</v>
      </c>
      <c r="B58" s="99" t="s">
        <v>357</v>
      </c>
      <c r="C58" s="90"/>
      <c r="D58" s="472"/>
      <c r="E58" s="472"/>
      <c r="F58" s="472"/>
      <c r="G58" s="472"/>
      <c r="H58" s="472"/>
      <c r="I58" s="472"/>
      <c r="J58" s="472"/>
      <c r="K58" s="472"/>
      <c r="L58" s="472"/>
      <c r="N58" s="282" t="s">
        <v>946</v>
      </c>
      <c r="O58" s="97">
        <v>2</v>
      </c>
      <c r="P58" s="82">
        <f t="shared" si="17"/>
        <v>4</v>
      </c>
      <c r="Q58" s="82">
        <f>COUNTIFS($O$1:$O58,1)</f>
        <v>9</v>
      </c>
      <c r="R58" s="82">
        <f t="shared" si="16"/>
        <v>1</v>
      </c>
      <c r="S58" s="82"/>
      <c r="T58" s="94" t="str">
        <f t="shared" si="3"/>
        <v>4.9.1.</v>
      </c>
      <c r="U58" s="97"/>
    </row>
    <row r="59" spans="1:21" ht="14">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ht="14">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ht="14">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c r="A62" s="100" t="str">
        <f t="shared" si="7"/>
        <v>4.9.5.</v>
      </c>
      <c r="B62" s="98" t="s">
        <v>367</v>
      </c>
      <c r="C62" s="93"/>
      <c r="D62" s="470"/>
      <c r="E62" s="470"/>
      <c r="F62" s="470"/>
      <c r="G62" s="470"/>
      <c r="H62" s="470"/>
      <c r="I62" s="470"/>
      <c r="J62" s="470"/>
      <c r="K62" s="470"/>
      <c r="L62" s="470"/>
      <c r="N62" s="282" t="s">
        <v>950</v>
      </c>
      <c r="O62" s="97">
        <v>2</v>
      </c>
      <c r="P62" s="82">
        <f t="shared" si="17"/>
        <v>4</v>
      </c>
      <c r="Q62" s="82">
        <f>COUNTIFS($O$1:$O62,1)</f>
        <v>9</v>
      </c>
      <c r="R62" s="82">
        <f t="shared" si="16"/>
        <v>5</v>
      </c>
      <c r="S62" s="82"/>
      <c r="T62" s="94" t="str">
        <f t="shared" si="3"/>
        <v>4.9.5.</v>
      </c>
      <c r="U62" s="97"/>
    </row>
    <row r="63" spans="1:21" ht="14">
      <c r="A63" s="54" t="str">
        <f t="shared" si="7"/>
        <v>4.10.</v>
      </c>
      <c r="B63" s="192" t="s">
        <v>361</v>
      </c>
      <c r="C63" s="91"/>
      <c r="D63" s="473"/>
      <c r="E63" s="473"/>
      <c r="F63" s="473"/>
      <c r="G63" s="473"/>
      <c r="H63" s="473"/>
      <c r="I63" s="473"/>
      <c r="J63" s="473"/>
      <c r="K63" s="473"/>
      <c r="L63" s="473"/>
      <c r="N63" s="282" t="s">
        <v>951</v>
      </c>
      <c r="O63" s="97">
        <v>1</v>
      </c>
      <c r="P63" s="82">
        <f t="shared" si="17"/>
        <v>4</v>
      </c>
      <c r="Q63" s="82">
        <f>COUNTIFS($O$1:$O63,1)</f>
        <v>10</v>
      </c>
      <c r="R63" s="82" t="str">
        <f t="shared" si="16"/>
        <v/>
      </c>
      <c r="S63" s="82"/>
      <c r="T63" s="94" t="str">
        <f t="shared" si="3"/>
        <v>4.10.</v>
      </c>
      <c r="U63" s="97"/>
    </row>
    <row r="64" spans="1:21" ht="14">
      <c r="A64" s="44" t="str">
        <f t="shared" si="7"/>
        <v>4.10.1.</v>
      </c>
      <c r="B64" s="99" t="s">
        <v>357</v>
      </c>
      <c r="C64" s="90"/>
      <c r="D64" s="472"/>
      <c r="E64" s="472"/>
      <c r="F64" s="472"/>
      <c r="G64" s="472"/>
      <c r="H64" s="472"/>
      <c r="I64" s="472"/>
      <c r="J64" s="472"/>
      <c r="K64" s="472"/>
      <c r="L64" s="472"/>
      <c r="N64" s="282" t="s">
        <v>946</v>
      </c>
      <c r="O64" s="97">
        <v>2</v>
      </c>
      <c r="P64" s="82">
        <f t="shared" si="17"/>
        <v>4</v>
      </c>
      <c r="Q64" s="82">
        <f>COUNTIFS($O$1:$O64,1)</f>
        <v>10</v>
      </c>
      <c r="R64" s="82">
        <f t="shared" si="16"/>
        <v>1</v>
      </c>
      <c r="S64" s="82"/>
      <c r="T64" s="94" t="str">
        <f t="shared" si="3"/>
        <v>4.10.1.</v>
      </c>
      <c r="U64" s="97"/>
    </row>
    <row r="65" spans="1:21" ht="14">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ht="14">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ht="14">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c r="A68" s="100" t="str">
        <f t="shared" si="7"/>
        <v>4.10.5.</v>
      </c>
      <c r="B68" s="98" t="s">
        <v>367</v>
      </c>
      <c r="C68" s="93"/>
      <c r="D68" s="470"/>
      <c r="E68" s="470"/>
      <c r="F68" s="470"/>
      <c r="G68" s="470"/>
      <c r="H68" s="470"/>
      <c r="I68" s="470"/>
      <c r="J68" s="470"/>
      <c r="K68" s="470"/>
      <c r="L68" s="470"/>
      <c r="N68" s="282" t="s">
        <v>950</v>
      </c>
      <c r="O68" s="97">
        <v>2</v>
      </c>
      <c r="P68" s="82">
        <f t="shared" si="17"/>
        <v>4</v>
      </c>
      <c r="Q68" s="82">
        <f>COUNTIFS($O$1:$O68,1)</f>
        <v>10</v>
      </c>
      <c r="R68" s="82">
        <f t="shared" si="16"/>
        <v>5</v>
      </c>
      <c r="S68" s="82"/>
      <c r="T68" s="94" t="str">
        <f t="shared" si="3"/>
        <v>4.10.5.</v>
      </c>
      <c r="U68" s="97"/>
    </row>
    <row r="69" spans="1:21" ht="14">
      <c r="A69" s="54" t="str">
        <f t="shared" si="7"/>
        <v>4.11.</v>
      </c>
      <c r="B69" s="192" t="s">
        <v>361</v>
      </c>
      <c r="C69" s="91"/>
      <c r="D69" s="473"/>
      <c r="E69" s="473"/>
      <c r="F69" s="473"/>
      <c r="G69" s="473"/>
      <c r="H69" s="473"/>
      <c r="I69" s="473"/>
      <c r="J69" s="473"/>
      <c r="K69" s="473"/>
      <c r="L69" s="473"/>
      <c r="N69" s="282" t="s">
        <v>951</v>
      </c>
      <c r="O69" s="97">
        <v>1</v>
      </c>
      <c r="P69" s="82">
        <f t="shared" si="17"/>
        <v>4</v>
      </c>
      <c r="Q69" s="82">
        <f>COUNTIFS($O$1:$O69,1)</f>
        <v>11</v>
      </c>
      <c r="R69" s="82" t="str">
        <f t="shared" si="16"/>
        <v/>
      </c>
      <c r="S69" s="82"/>
      <c r="T69" s="94" t="str">
        <f t="shared" si="3"/>
        <v>4.11.</v>
      </c>
      <c r="U69" s="97"/>
    </row>
    <row r="70" spans="1:21" ht="14">
      <c r="A70" s="44" t="str">
        <f t="shared" si="7"/>
        <v>4.11.1.</v>
      </c>
      <c r="B70" s="99" t="s">
        <v>357</v>
      </c>
      <c r="C70" s="90"/>
      <c r="D70" s="472"/>
      <c r="E70" s="472"/>
      <c r="F70" s="472"/>
      <c r="G70" s="472"/>
      <c r="H70" s="472"/>
      <c r="I70" s="472"/>
      <c r="J70" s="472"/>
      <c r="K70" s="472"/>
      <c r="L70" s="472"/>
      <c r="N70" s="282" t="s">
        <v>946</v>
      </c>
      <c r="O70" s="97">
        <v>2</v>
      </c>
      <c r="P70" s="82">
        <f t="shared" si="17"/>
        <v>4</v>
      </c>
      <c r="Q70" s="82">
        <f>COUNTIFS($O$1:$O70,1)</f>
        <v>11</v>
      </c>
      <c r="R70" s="82">
        <f t="shared" si="16"/>
        <v>1</v>
      </c>
      <c r="S70" s="82"/>
      <c r="T70" s="94" t="str">
        <f t="shared" si="3"/>
        <v>4.11.1.</v>
      </c>
      <c r="U70" s="97"/>
    </row>
    <row r="71" spans="1:21" ht="14">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ht="14">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ht="14">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c r="A74" s="100" t="str">
        <f t="shared" si="7"/>
        <v>4.11.5.</v>
      </c>
      <c r="B74" s="98" t="s">
        <v>367</v>
      </c>
      <c r="C74" s="93"/>
      <c r="D74" s="470"/>
      <c r="E74" s="470"/>
      <c r="F74" s="470"/>
      <c r="G74" s="470"/>
      <c r="H74" s="470"/>
      <c r="I74" s="470"/>
      <c r="J74" s="470"/>
      <c r="K74" s="470"/>
      <c r="L74" s="470"/>
      <c r="N74" s="282" t="s">
        <v>950</v>
      </c>
      <c r="O74" s="97">
        <v>2</v>
      </c>
      <c r="P74" s="82">
        <f t="shared" si="17"/>
        <v>4</v>
      </c>
      <c r="Q74" s="82">
        <f>COUNTIFS($O$1:$O74,1)</f>
        <v>11</v>
      </c>
      <c r="R74" s="82">
        <f t="shared" si="16"/>
        <v>5</v>
      </c>
      <c r="S74" s="82"/>
      <c r="T74" s="94" t="str">
        <f t="shared" si="21"/>
        <v>4.11.5.</v>
      </c>
      <c r="U74" s="97"/>
    </row>
    <row r="75" spans="1:21" ht="14">
      <c r="A75" s="54" t="str">
        <f t="shared" si="7"/>
        <v>4.12.</v>
      </c>
      <c r="B75" s="192" t="s">
        <v>363</v>
      </c>
      <c r="C75" s="91"/>
      <c r="D75" s="473"/>
      <c r="E75" s="473"/>
      <c r="F75" s="473"/>
      <c r="G75" s="473"/>
      <c r="H75" s="473"/>
      <c r="I75" s="473"/>
      <c r="J75" s="473"/>
      <c r="K75" s="473"/>
      <c r="L75" s="473"/>
      <c r="N75" s="282" t="s">
        <v>952</v>
      </c>
      <c r="O75" s="97">
        <v>1</v>
      </c>
      <c r="P75" s="82">
        <f t="shared" si="17"/>
        <v>4</v>
      </c>
      <c r="Q75" s="82">
        <f>COUNTIFS($O$1:$O75,1)</f>
        <v>12</v>
      </c>
      <c r="R75" s="82" t="str">
        <f t="shared" si="16"/>
        <v/>
      </c>
      <c r="S75" s="82"/>
      <c r="T75" s="94" t="str">
        <f t="shared" si="21"/>
        <v>4.12.</v>
      </c>
      <c r="U75" s="97"/>
    </row>
    <row r="76" spans="1:21" ht="14">
      <c r="A76" s="44" t="str">
        <f t="shared" ref="A76:A86" si="23">CONCATENATE($P76, ".", $Q76, IF($R76&lt;&gt;"", CONCATENATE(".", $R76), ""), ".")</f>
        <v>4.12.1.</v>
      </c>
      <c r="B76" s="99" t="s">
        <v>357</v>
      </c>
      <c r="C76" s="90"/>
      <c r="D76" s="477"/>
      <c r="E76" s="477"/>
      <c r="F76" s="477"/>
      <c r="G76" s="477"/>
      <c r="H76" s="477"/>
      <c r="I76" s="477"/>
      <c r="J76" s="477"/>
      <c r="K76" s="477"/>
      <c r="L76" s="477"/>
      <c r="N76" s="282" t="s">
        <v>946</v>
      </c>
      <c r="O76" s="97">
        <v>2</v>
      </c>
      <c r="P76" s="82">
        <f t="shared" si="17"/>
        <v>4</v>
      </c>
      <c r="Q76" s="82">
        <f>COUNTIFS($O$1:$O76,1)</f>
        <v>12</v>
      </c>
      <c r="R76" s="82">
        <f t="shared" si="16"/>
        <v>1</v>
      </c>
      <c r="S76" s="82"/>
      <c r="T76" s="94" t="str">
        <f t="shared" si="21"/>
        <v>4.12.1.</v>
      </c>
      <c r="U76" s="97"/>
    </row>
    <row r="77" spans="1:21" ht="14">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ht="14">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ht="14">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c r="A80" s="100" t="str">
        <f t="shared" si="23"/>
        <v>4.12.5.</v>
      </c>
      <c r="B80" s="92" t="s">
        <v>367</v>
      </c>
      <c r="C80" s="93"/>
      <c r="D80" s="470"/>
      <c r="E80" s="470"/>
      <c r="F80" s="470"/>
      <c r="G80" s="470"/>
      <c r="H80" s="470"/>
      <c r="I80" s="470"/>
      <c r="J80" s="470"/>
      <c r="K80" s="470"/>
      <c r="L80" s="470"/>
      <c r="N80" s="282" t="s">
        <v>950</v>
      </c>
      <c r="O80" s="97">
        <v>2</v>
      </c>
      <c r="P80" s="82">
        <f t="shared" si="17"/>
        <v>4</v>
      </c>
      <c r="Q80" s="82">
        <f>COUNTIFS($O$1:$O80,1)</f>
        <v>12</v>
      </c>
      <c r="R80" s="82">
        <f t="shared" si="16"/>
        <v>5</v>
      </c>
      <c r="S80" s="82"/>
      <c r="T80" s="94" t="str">
        <f t="shared" si="21"/>
        <v>4.12.5.</v>
      </c>
      <c r="U80" s="97"/>
    </row>
    <row r="81" spans="1:21" ht="14">
      <c r="A81" s="54" t="str">
        <f t="shared" si="23"/>
        <v>4.13.</v>
      </c>
      <c r="B81" s="192" t="s">
        <v>363</v>
      </c>
      <c r="C81" s="91"/>
      <c r="D81" s="473"/>
      <c r="E81" s="473"/>
      <c r="F81" s="473"/>
      <c r="G81" s="473"/>
      <c r="H81" s="473"/>
      <c r="I81" s="473"/>
      <c r="J81" s="473"/>
      <c r="K81" s="473"/>
      <c r="L81" s="473"/>
      <c r="N81" s="282" t="s">
        <v>952</v>
      </c>
      <c r="O81" s="97">
        <v>1</v>
      </c>
      <c r="P81" s="82">
        <f t="shared" si="17"/>
        <v>4</v>
      </c>
      <c r="Q81" s="82">
        <f>COUNTIFS($O$1:$O81,1)</f>
        <v>13</v>
      </c>
      <c r="R81" s="82" t="str">
        <f t="shared" ref="R81:R86" si="25">IF($O81=$R$1,IF($O81&lt;&gt;$O80, 1, R80+1),"")</f>
        <v/>
      </c>
      <c r="S81" s="82"/>
      <c r="T81" s="94" t="str">
        <f t="shared" si="21"/>
        <v>4.13.</v>
      </c>
      <c r="U81" s="97"/>
    </row>
    <row r="82" spans="1:21" ht="14">
      <c r="A82" s="44" t="str">
        <f t="shared" si="23"/>
        <v>4.13.1.</v>
      </c>
      <c r="B82" s="99" t="s">
        <v>357</v>
      </c>
      <c r="C82" s="90"/>
      <c r="D82" s="472"/>
      <c r="E82" s="472"/>
      <c r="F82" s="472"/>
      <c r="G82" s="472"/>
      <c r="H82" s="472"/>
      <c r="I82" s="472"/>
      <c r="J82" s="472"/>
      <c r="K82" s="472"/>
      <c r="L82" s="472"/>
      <c r="N82" s="282" t="s">
        <v>946</v>
      </c>
      <c r="O82" s="97">
        <v>2</v>
      </c>
      <c r="P82" s="82">
        <f t="shared" si="17"/>
        <v>4</v>
      </c>
      <c r="Q82" s="82">
        <f>COUNTIFS($O$1:$O82,1)</f>
        <v>13</v>
      </c>
      <c r="R82" s="82">
        <f t="shared" si="25"/>
        <v>1</v>
      </c>
      <c r="S82" s="82"/>
      <c r="T82" s="94" t="str">
        <f t="shared" si="21"/>
        <v>4.13.1.</v>
      </c>
      <c r="U82" s="97"/>
    </row>
    <row r="83" spans="1:21" ht="14">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ht="14">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ht="14">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c r="A86" s="100" t="str">
        <f t="shared" si="23"/>
        <v>4.13.5.</v>
      </c>
      <c r="B86" s="92" t="s">
        <v>367</v>
      </c>
      <c r="C86" s="93"/>
      <c r="D86" s="470"/>
      <c r="E86" s="470"/>
      <c r="F86" s="470"/>
      <c r="G86" s="470"/>
      <c r="H86" s="470"/>
      <c r="I86" s="470"/>
      <c r="J86" s="470"/>
      <c r="K86" s="470"/>
      <c r="L86" s="470"/>
      <c r="N86" s="282" t="s">
        <v>950</v>
      </c>
      <c r="O86" s="97">
        <v>2</v>
      </c>
      <c r="P86" s="82">
        <f t="shared" si="17"/>
        <v>4</v>
      </c>
      <c r="Q86" s="82">
        <f>COUNTIFS($O$1:$O86,1)</f>
        <v>13</v>
      </c>
      <c r="R86" s="82">
        <f t="shared" si="25"/>
        <v>5</v>
      </c>
      <c r="S86" s="82"/>
      <c r="T86" s="94" t="str">
        <f t="shared" si="21"/>
        <v>4.13.5.</v>
      </c>
      <c r="U86" s="97"/>
    </row>
  </sheetData>
  <sheetProtection sheet="1" objects="1" scenarios="1" formatRows="0" insertRows="0"/>
  <protectedRanges>
    <protectedRange sqref="A66:C86" name="Range1"/>
  </protectedRanges>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89" priority="6">
      <formula>C12=""</formula>
    </cfRule>
  </conditionalFormatting>
  <conditionalFormatting sqref="D5:L5">
    <cfRule type="expression" dxfId="88"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3.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4.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2.xml><?xml version="1.0" encoding="utf-8"?>
<ds:datastoreItem xmlns:ds="http://schemas.openxmlformats.org/officeDocument/2006/customXml" ds:itemID="{D404DE90-CA94-4EFB-AFDB-61DC99654621}">
  <ds:schemaRef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4.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'1'!Spausdinimo_sritis</vt:lpstr>
      <vt:lpstr>'10'!Spausdinimo_sritis</vt:lpstr>
      <vt:lpstr>'2-3'!Spausdinimo_sritis</vt:lpstr>
      <vt:lpstr>'4'!Spausdinimo_sritis</vt:lpstr>
      <vt:lpstr>'5'!Spausdinimo_sritis</vt:lpstr>
      <vt:lpstr>'6'!Spausdinimo_sritis</vt:lpstr>
      <vt:lpstr>'7'!Spausdinimo_sritis</vt:lpstr>
      <vt:lpstr>'8'!Spausdinimo_sritis</vt:lpstr>
      <vt:lpstr>'9.1'!Spausdinimo_sritis</vt:lpstr>
      <vt:lpstr>'9.2'!Spausdinimo_sritis</vt:lpstr>
      <vt:lpstr>'9.3'!Spausdinimo_sritis</vt:lpstr>
      <vt:lpstr>Parametrai!Spausdinimo_sritis</vt:lpstr>
      <vt:lpstr>TURINYS!Spausdinimo_sritis</vt:lpstr>
    </vt:vector>
  </TitlesOfParts>
  <Company>Nacionaline mokejimo agentura prie ZUM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Vilija</cp:lastModifiedBy>
  <cp:lastPrinted>2025-11-25T07:48:07Z</cp:lastPrinted>
  <dcterms:created xsi:type="dcterms:W3CDTF">2023-12-06T11:26:15Z</dcterms:created>
  <dcterms:modified xsi:type="dcterms:W3CDTF">2026-03-09T08:25:45Z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